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AREAS DE EXCEL\tarea\"/>
    </mc:Choice>
  </mc:AlternateContent>
  <xr:revisionPtr revIDLastSave="0" documentId="8_{D60B47BE-E70C-4187-A0D8-4B0003E0AA44}" xr6:coauthVersionLast="37" xr6:coauthVersionMax="37" xr10:uidLastSave="{00000000-0000-0000-0000-000000000000}"/>
  <bookViews>
    <workbookView xWindow="0" yWindow="0" windowWidth="20490" windowHeight="7755" xr2:uid="{00000000-000D-0000-FFFF-FFFF00000000}"/>
  </bookViews>
  <sheets>
    <sheet name="ejercicio" sheetId="1" r:id="rId1"/>
    <sheet name="esquema" sheetId="2" r:id="rId2"/>
  </sheets>
  <definedNames>
    <definedName name="_xlnm.Print_Area" localSheetId="0">ejercicio!$A$2:$P$24</definedName>
  </definedNames>
  <calcPr calcId="162913"/>
</workbook>
</file>

<file path=xl/calcChain.xml><?xml version="1.0" encoding="utf-8"?>
<calcChain xmlns="http://schemas.openxmlformats.org/spreadsheetml/2006/main">
  <c r="E24" i="1" l="1"/>
  <c r="E23" i="1"/>
  <c r="D12" i="1" l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1" i="1"/>
  <c r="E11" i="1" s="1"/>
  <c r="E22" i="1" l="1"/>
  <c r="F11" i="1"/>
  <c r="G11" i="1" s="1"/>
  <c r="F17" i="1"/>
  <c r="G17" i="1"/>
  <c r="F16" i="1"/>
  <c r="G16" i="1"/>
  <c r="F15" i="1"/>
  <c r="G15" i="1" s="1"/>
  <c r="F14" i="1"/>
  <c r="G14" i="1" s="1"/>
  <c r="F13" i="1"/>
  <c r="G13" i="1" s="1"/>
  <c r="F12" i="1"/>
  <c r="G12" i="1"/>
  <c r="H14" i="1" l="1"/>
  <c r="I14" i="1"/>
  <c r="H11" i="1"/>
  <c r="I11" i="1" s="1"/>
  <c r="H13" i="1"/>
  <c r="I13" i="1"/>
  <c r="H15" i="1"/>
  <c r="I15" i="1"/>
  <c r="H16" i="1"/>
  <c r="I17" i="1"/>
  <c r="H17" i="1"/>
  <c r="H12" i="1"/>
  <c r="I12" i="1"/>
  <c r="J11" i="1" l="1"/>
  <c r="K11" i="1"/>
  <c r="L11" i="1"/>
  <c r="K15" i="1"/>
  <c r="J15" i="1"/>
  <c r="L15" i="1"/>
  <c r="J13" i="1"/>
  <c r="L13" i="1"/>
  <c r="K13" i="1"/>
  <c r="K17" i="1"/>
  <c r="L17" i="1"/>
  <c r="J17" i="1"/>
  <c r="M17" i="1" s="1"/>
  <c r="N17" i="1" s="1"/>
  <c r="J12" i="1"/>
  <c r="M12" i="1" s="1"/>
  <c r="K12" i="1"/>
  <c r="L12" i="1"/>
  <c r="L14" i="1"/>
  <c r="K14" i="1"/>
  <c r="J14" i="1"/>
  <c r="M14" i="1" s="1"/>
  <c r="I16" i="1"/>
  <c r="P17" i="1" l="1"/>
  <c r="O17" i="1"/>
  <c r="M13" i="1"/>
  <c r="N12" i="1"/>
  <c r="P12" i="1" s="1"/>
  <c r="M15" i="1"/>
  <c r="N14" i="1"/>
  <c r="P14" i="1" s="1"/>
  <c r="M11" i="1"/>
  <c r="L16" i="1"/>
  <c r="J16" i="1"/>
  <c r="K16" i="1"/>
  <c r="E19" i="1"/>
  <c r="N15" i="1" l="1"/>
  <c r="P15" i="1" s="1"/>
  <c r="O15" i="1"/>
  <c r="N13" i="1"/>
  <c r="P13" i="1" s="1"/>
  <c r="O14" i="1"/>
  <c r="M16" i="1"/>
  <c r="E20" i="1"/>
  <c r="O11" i="1"/>
  <c r="N11" i="1"/>
  <c r="O12" i="1"/>
  <c r="O13" i="1" l="1"/>
  <c r="N16" i="1"/>
  <c r="P16" i="1" s="1"/>
  <c r="E21" i="1"/>
  <c r="P11" i="1"/>
  <c r="O16" i="1" l="1"/>
</calcChain>
</file>

<file path=xl/sharedStrings.xml><?xml version="1.0" encoding="utf-8"?>
<sst xmlns="http://schemas.openxmlformats.org/spreadsheetml/2006/main" count="113" uniqueCount="97">
  <si>
    <t>CODIGO</t>
  </si>
  <si>
    <t>CLIENTE</t>
  </si>
  <si>
    <t>NOMBRE</t>
  </si>
  <si>
    <t>DEL CLIENTE</t>
  </si>
  <si>
    <t>TIPO</t>
  </si>
  <si>
    <t>CREDITO</t>
  </si>
  <si>
    <t>NUMERO</t>
  </si>
  <si>
    <t>CUOTAS</t>
  </si>
  <si>
    <t>VALOR</t>
  </si>
  <si>
    <t>IVA</t>
  </si>
  <si>
    <t>SALDO</t>
  </si>
  <si>
    <t>PARCIAL</t>
  </si>
  <si>
    <t>CUOTA</t>
  </si>
  <si>
    <t>INICIAL</t>
  </si>
  <si>
    <t>ACTUAL</t>
  </si>
  <si>
    <t>CUOTA 1</t>
  </si>
  <si>
    <t>CUOTA 2</t>
  </si>
  <si>
    <t>CUOTA 3</t>
  </si>
  <si>
    <t>TOTAL</t>
  </si>
  <si>
    <t>ABONOS</t>
  </si>
  <si>
    <t>PENDIENTE</t>
  </si>
  <si>
    <t>COMPROBANTE</t>
  </si>
  <si>
    <t>DE LA CUENTA</t>
  </si>
  <si>
    <t>OPCIONES</t>
  </si>
  <si>
    <t>DE CREDITO</t>
  </si>
  <si>
    <t>TOTAL DE LOS SALDOS</t>
  </si>
  <si>
    <t>PROMEDIO CUOTA INICIAL Y TOTAL ABONOS</t>
  </si>
  <si>
    <t>MAYOR SALDO PENDIENTE</t>
  </si>
  <si>
    <t>MINIMO VALOR DEL CREDITO</t>
  </si>
  <si>
    <t>CANTIDAD TOTAL DE CLIENTES</t>
  </si>
  <si>
    <t>CANTIDAD DE CLIENTES CON CTA CORRIENTE</t>
  </si>
  <si>
    <t>OBSERVACIONES GENERALES</t>
  </si>
  <si>
    <t>DATOS DEL CLIENTE</t>
  </si>
  <si>
    <t>INFORMACION DEL CREDITO</t>
  </si>
  <si>
    <t>SALDOS PARCIALES</t>
  </si>
  <si>
    <t>ABONO EN PORCENTAJES</t>
  </si>
  <si>
    <t>DEPARTAMENTO DE CREDITOS Y CARTERA</t>
  </si>
  <si>
    <t>INFORMACION MENSUAL DE CREDITOS</t>
  </si>
  <si>
    <t>REALIZADO POR:</t>
  </si>
  <si>
    <t>FACHA DE REALIZACION:</t>
  </si>
  <si>
    <t>JUAN GUILLERMO GONZALEZ-MONICA COLORADO</t>
  </si>
  <si>
    <t>LE FIA PORQUE CONFIA EN USTED</t>
  </si>
  <si>
    <t>GONZALEZ JUAN G</t>
  </si>
  <si>
    <t>GARCIA ESTELLA</t>
  </si>
  <si>
    <t>PEREZ CAMILO</t>
  </si>
  <si>
    <t>QUINTERO NUBIA</t>
  </si>
  <si>
    <t>CARDENAS ALEXANDRA</t>
  </si>
  <si>
    <t>CORREA ALBERTO</t>
  </si>
  <si>
    <t>TORO JORGE</t>
  </si>
  <si>
    <t>Para resolver los calculos necesarios en la planilla tenga en cuenta la siguiente informació:</t>
  </si>
  <si>
    <t>NOTA</t>
  </si>
  <si>
    <t>TODOS LOS CALCULOS SE DEBEN HACER CON FORMULAS INDIRECTAS.</t>
  </si>
  <si>
    <t>Para hallar los cálculos de la parte inferior utilice las funciones vistas en clase según sea el caso</t>
  </si>
  <si>
    <t>ORGANIZAR LA PLANILLA PARA IMPRIMIRLA Y DEBE QUEDAR EN UNA SOLA HOJA</t>
  </si>
  <si>
    <t>club</t>
  </si>
  <si>
    <t>cta corriente</t>
  </si>
  <si>
    <t>NUMERO CUOTAS</t>
  </si>
  <si>
    <t>Si el tipo de crédito es igual a club, tendra 12 de lo cntrario seran 6</t>
  </si>
  <si>
    <t>VALOR CREDITO</t>
  </si>
  <si>
    <t>Si el número de cuotas es &gt;6, el valor de crédito sera de 250000, de lo contrario seran 150000</t>
  </si>
  <si>
    <t>Valor del crédito * 16%</t>
  </si>
  <si>
    <t>SALDO PARCIAL</t>
  </si>
  <si>
    <t>Valor del crédito+iva</t>
  </si>
  <si>
    <t>CUOTA INICIAL</t>
  </si>
  <si>
    <t>Será la tercera parte del saldo parcial</t>
  </si>
  <si>
    <t>SALDO ACTUAL</t>
  </si>
  <si>
    <t>Saldo parcial - cuota inicial</t>
  </si>
  <si>
    <t>CUOTA 1,2,3</t>
  </si>
  <si>
    <t>es el saldo actual por el % respectivo</t>
  </si>
  <si>
    <t>TOTAL ABONOS</t>
  </si>
  <si>
    <t>es total de las cuotas</t>
  </si>
  <si>
    <t>SALDO PENDIENTE</t>
  </si>
  <si>
    <t>Saldo actual-total abonos</t>
  </si>
  <si>
    <t>COMPROBANTE DE CUENTA</t>
  </si>
  <si>
    <t>Cuota inicial+total abonos+saldo pendiente (debe dar lo mismo que el saldo parcial)</t>
  </si>
  <si>
    <t>Si saldo pendiente es &lt;30000, debe salir un mensaje que diga NUEVO CREDITO, de lo contrario debe salir un mensaje que diga SALDO CONGELADO</t>
  </si>
  <si>
    <t>OPCIONES DE CREDITO</t>
  </si>
  <si>
    <t>numero de cuotas =12</t>
  </si>
  <si>
    <t>numero de cuotas =6</t>
  </si>
  <si>
    <t>C11</t>
  </si>
  <si>
    <t>NUMERO DE CUOTA</t>
  </si>
  <si>
    <t>Si el tipo de crédito es igual a club, tendra 12 de lo cOntrario seran 6</t>
  </si>
  <si>
    <t># de cuotas  menor a</t>
  </si>
  <si>
    <t># de cuotas mayor a</t>
  </si>
  <si>
    <t>VALOR DEL CREDITO</t>
  </si>
  <si>
    <t>vr credito = 250.000</t>
  </si>
  <si>
    <t>vr crédito = 150.000</t>
  </si>
  <si>
    <t>D11</t>
  </si>
  <si>
    <t>C28</t>
  </si>
  <si>
    <t>C29</t>
  </si>
  <si>
    <t>Saldo pendiente menor</t>
  </si>
  <si>
    <t>NUEVO CREDITO</t>
  </si>
  <si>
    <t>Saldo pendiente mayor</t>
  </si>
  <si>
    <t>SALDO CONGELADO</t>
  </si>
  <si>
    <t>"NUEVO CREDITO"</t>
  </si>
  <si>
    <t>"SALDO CONGELADO"</t>
  </si>
  <si>
    <t>N11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</si>
</sst>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0"/>
      <color theme="1"/>
      <name val="Calibri"/>
      <family val="2"/>
    </font>
    <font>
      <sz val="10"/>
      <color indexed="56"/>
      <name val="Calibri"/>
      <family val="2"/>
    </font>
    <font>
      <sz val="14"/>
      <color indexed="56"/>
      <name val="Calibri"/>
      <family val="2"/>
    </font>
    <font>
      <b/>
      <sz val="10"/>
      <color indexed="56"/>
      <name val="Calibri"/>
      <family val="2"/>
    </font>
    <font>
      <b/>
      <sz val="12"/>
      <color indexed="56"/>
      <name val="Calibri"/>
      <family val="2"/>
    </font>
    <font>
      <b/>
      <sz val="8"/>
      <color indexed="56"/>
      <name val="Calibri"/>
      <family val="2"/>
    </font>
    <font>
      <sz val="12"/>
      <color indexed="56"/>
      <name val="Calibri"/>
      <family val="2"/>
    </font>
    <font>
      <b/>
      <sz val="16"/>
      <color indexed="18"/>
      <name val="Calibri"/>
      <family val="2"/>
    </font>
    <font>
      <sz val="10"/>
      <color indexed="18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0" fillId="0" borderId="0" applyFont="0" applyFill="0" applyBorder="0" applyAlignment="0" applyProtection="0"/>
  </cellStyleXfs>
  <cellXfs count="6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14" fontId="3" fillId="0" borderId="7" xfId="0" applyNumberFormat="1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9" fontId="3" fillId="0" borderId="13" xfId="0" applyNumberFormat="1" applyFont="1" applyBorder="1" applyAlignment="1">
      <alignment horizontal="center"/>
    </xf>
    <xf numFmtId="0" fontId="1" fillId="0" borderId="14" xfId="0" applyFont="1" applyBorder="1"/>
    <xf numFmtId="3" fontId="1" fillId="0" borderId="14" xfId="0" applyNumberFormat="1" applyFont="1" applyBorder="1"/>
    <xf numFmtId="0" fontId="1" fillId="0" borderId="13" xfId="0" applyFont="1" applyBorder="1"/>
    <xf numFmtId="0" fontId="3" fillId="0" borderId="9" xfId="0" applyFont="1" applyBorder="1"/>
    <xf numFmtId="3" fontId="3" fillId="0" borderId="14" xfId="0" applyNumberFormat="1" applyFont="1" applyBorder="1"/>
    <xf numFmtId="0" fontId="3" fillId="0" borderId="14" xfId="0" applyFont="1" applyBorder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/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6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" fillId="0" borderId="0" xfId="0" applyFont="1" applyFill="1"/>
    <xf numFmtId="0" fontId="8" fillId="0" borderId="0" xfId="0" applyFont="1" applyFill="1"/>
    <xf numFmtId="0" fontId="1" fillId="0" borderId="14" xfId="0" applyFont="1" applyFill="1" applyBorder="1"/>
    <xf numFmtId="3" fontId="1" fillId="0" borderId="14" xfId="0" applyNumberFormat="1" applyFont="1" applyFill="1" applyBorder="1"/>
    <xf numFmtId="41" fontId="1" fillId="0" borderId="14" xfId="1" applyFont="1" applyBorder="1"/>
    <xf numFmtId="0" fontId="3" fillId="0" borderId="0" xfId="0" applyFont="1"/>
    <xf numFmtId="0" fontId="1" fillId="0" borderId="14" xfId="0" applyFont="1" applyBorder="1" applyAlignment="1">
      <alignment horizontal="center"/>
    </xf>
    <xf numFmtId="0" fontId="6" fillId="0" borderId="0" xfId="0" applyFont="1" applyFill="1"/>
    <xf numFmtId="3" fontId="1" fillId="0" borderId="0" xfId="0" applyNumberFormat="1" applyFont="1"/>
    <xf numFmtId="0" fontId="2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9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3" fillId="3" borderId="14" xfId="0" applyFont="1" applyFill="1" applyBorder="1"/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18</xdr:row>
      <xdr:rowOff>76200</xdr:rowOff>
    </xdr:from>
    <xdr:to>
      <xdr:col>3</xdr:col>
      <xdr:colOff>676275</xdr:colOff>
      <xdr:row>18</xdr:row>
      <xdr:rowOff>77788</xdr:rowOff>
    </xdr:to>
    <xdr:cxnSp macro="">
      <xdr:nvCxnSpPr>
        <xdr:cNvPr id="3" name="2 Conector recto de flech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352675" y="1695450"/>
          <a:ext cx="6096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19</xdr:row>
      <xdr:rowOff>76200</xdr:rowOff>
    </xdr:from>
    <xdr:to>
      <xdr:col>3</xdr:col>
      <xdr:colOff>695325</xdr:colOff>
      <xdr:row>19</xdr:row>
      <xdr:rowOff>77788</xdr:rowOff>
    </xdr:to>
    <xdr:cxnSp macro="">
      <xdr:nvCxnSpPr>
        <xdr:cNvPr id="4" name="3 Conector recto de flech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371725" y="1857375"/>
          <a:ext cx="6096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20</xdr:row>
      <xdr:rowOff>66675</xdr:rowOff>
    </xdr:from>
    <xdr:to>
      <xdr:col>3</xdr:col>
      <xdr:colOff>666750</xdr:colOff>
      <xdr:row>20</xdr:row>
      <xdr:rowOff>68263</xdr:rowOff>
    </xdr:to>
    <xdr:cxnSp macro="">
      <xdr:nvCxnSpPr>
        <xdr:cNvPr id="5" name="4 Conector recto de flech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343150" y="2009775"/>
          <a:ext cx="6096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21</xdr:row>
      <xdr:rowOff>66675</xdr:rowOff>
    </xdr:from>
    <xdr:to>
      <xdr:col>3</xdr:col>
      <xdr:colOff>666750</xdr:colOff>
      <xdr:row>21</xdr:row>
      <xdr:rowOff>68263</xdr:rowOff>
    </xdr:to>
    <xdr:cxnSp macro="">
      <xdr:nvCxnSpPr>
        <xdr:cNvPr id="6" name="5 Conector recto de flech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343150" y="2171700"/>
          <a:ext cx="6096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22</xdr:row>
      <xdr:rowOff>76200</xdr:rowOff>
    </xdr:from>
    <xdr:to>
      <xdr:col>3</xdr:col>
      <xdr:colOff>676275</xdr:colOff>
      <xdr:row>22</xdr:row>
      <xdr:rowOff>77788</xdr:rowOff>
    </xdr:to>
    <xdr:cxnSp macro="">
      <xdr:nvCxnSpPr>
        <xdr:cNvPr id="7" name="6 Conector recto de flech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2352675" y="2343150"/>
          <a:ext cx="6096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23</xdr:row>
      <xdr:rowOff>66675</xdr:rowOff>
    </xdr:from>
    <xdr:to>
      <xdr:col>3</xdr:col>
      <xdr:colOff>695325</xdr:colOff>
      <xdr:row>23</xdr:row>
      <xdr:rowOff>68263</xdr:rowOff>
    </xdr:to>
    <xdr:cxnSp macro="">
      <xdr:nvCxnSpPr>
        <xdr:cNvPr id="8" name="7 Conector recto de flech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2371725" y="2495550"/>
          <a:ext cx="6096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31</xdr:colOff>
      <xdr:row>1</xdr:row>
      <xdr:rowOff>133889</xdr:rowOff>
    </xdr:from>
    <xdr:ext cx="6014824" cy="256636"/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311431" y="133889"/>
          <a:ext cx="6099144" cy="256636"/>
        </a:xfrm>
        <a:prstGeom prst="rect">
          <a:avLst/>
        </a:prstGeom>
        <a:noFill/>
      </xdr:spPr>
      <xdr:txBody>
        <a:bodyPr wrap="square" lIns="91440" tIns="45720" rIns="91440" bIns="45720">
          <a:prstTxWarp prst="textArchDown">
            <a:avLst/>
          </a:prstTxWarp>
          <a:spAutoFit/>
          <a:scene3d>
            <a:camera prst="orthographicFront">
              <a:rot lat="1792452" lon="21253882" rev="21427160"/>
            </a:camera>
            <a:lightRig rig="threePt" dir="t"/>
          </a:scene3d>
        </a:bodyPr>
        <a:lstStyle/>
        <a:p>
          <a:pPr algn="ctr"/>
          <a:r>
            <a:rPr lang="es-ES" sz="25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ALMACENES FLAMINGO</a:t>
          </a:r>
        </a:p>
      </xdr:txBody>
    </xdr:sp>
    <xdr:clientData/>
  </xdr:oneCellAnchor>
  <xdr:twoCellAnchor editAs="oneCell">
    <xdr:from>
      <xdr:col>11</xdr:col>
      <xdr:colOff>85725</xdr:colOff>
      <xdr:row>1</xdr:row>
      <xdr:rowOff>19050</xdr:rowOff>
    </xdr:from>
    <xdr:to>
      <xdr:col>12</xdr:col>
      <xdr:colOff>752475</xdr:colOff>
      <xdr:row>4</xdr:row>
      <xdr:rowOff>133350</xdr:rowOff>
    </xdr:to>
    <xdr:pic>
      <xdr:nvPicPr>
        <xdr:cNvPr id="1175" name="Picture 15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34650" y="180975"/>
          <a:ext cx="1438275" cy="600075"/>
        </a:xfrm>
        <a:prstGeom prst="rect">
          <a:avLst/>
        </a:prstGeom>
        <a:noFill/>
        <a:ln w="9525">
          <a:solidFill>
            <a:srgbClr val="054697">
              <a:alpha val="85881"/>
            </a:srgbClr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8</xdr:col>
      <xdr:colOff>104775</xdr:colOff>
      <xdr:row>20</xdr:row>
      <xdr:rowOff>123825</xdr:rowOff>
    </xdr:to>
    <xdr:sp macro="" textlink="">
      <xdr:nvSpPr>
        <xdr:cNvPr id="2" name="Combina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52675" y="790575"/>
          <a:ext cx="4676775" cy="271462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600"/>
            <a:t>Tipo de credito = club</a:t>
          </a:r>
        </a:p>
      </xdr:txBody>
    </xdr:sp>
    <xdr:clientData/>
  </xdr:twoCellAnchor>
  <xdr:twoCellAnchor>
    <xdr:from>
      <xdr:col>1</xdr:col>
      <xdr:colOff>752475</xdr:colOff>
      <xdr:row>4</xdr:row>
      <xdr:rowOff>0</xdr:rowOff>
    </xdr:from>
    <xdr:to>
      <xdr:col>1</xdr:col>
      <xdr:colOff>752475</xdr:colOff>
      <xdr:row>20</xdr:row>
      <xdr:rowOff>114300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2343150" y="790575"/>
          <a:ext cx="0" cy="2705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20</xdr:row>
      <xdr:rowOff>114300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7038975" y="790575"/>
          <a:ext cx="0" cy="2705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32</xdr:row>
      <xdr:rowOff>0</xdr:rowOff>
    </xdr:from>
    <xdr:to>
      <xdr:col>8</xdr:col>
      <xdr:colOff>104775</xdr:colOff>
      <xdr:row>48</xdr:row>
      <xdr:rowOff>123825</xdr:rowOff>
    </xdr:to>
    <xdr:sp macro="" textlink="">
      <xdr:nvSpPr>
        <xdr:cNvPr id="5" name="Combina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352675" y="5505450"/>
          <a:ext cx="4676775" cy="271462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600"/>
            <a:t>N. de</a:t>
          </a:r>
          <a:r>
            <a:rPr lang="es-CO" sz="1600" baseline="0"/>
            <a:t> cuotas </a:t>
          </a:r>
          <a:r>
            <a:rPr lang="es-CO" sz="1600"/>
            <a:t>&gt; 6</a:t>
          </a:r>
        </a:p>
      </xdr:txBody>
    </xdr:sp>
    <xdr:clientData/>
  </xdr:twoCellAnchor>
  <xdr:twoCellAnchor>
    <xdr:from>
      <xdr:col>2</xdr:col>
      <xdr:colOff>0</xdr:colOff>
      <xdr:row>32</xdr:row>
      <xdr:rowOff>28575</xdr:rowOff>
    </xdr:from>
    <xdr:to>
      <xdr:col>2</xdr:col>
      <xdr:colOff>0</xdr:colOff>
      <xdr:row>48</xdr:row>
      <xdr:rowOff>142875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2352675" y="5534025"/>
          <a:ext cx="0" cy="2705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32</xdr:row>
      <xdr:rowOff>0</xdr:rowOff>
    </xdr:from>
    <xdr:to>
      <xdr:col>8</xdr:col>
      <xdr:colOff>123825</xdr:colOff>
      <xdr:row>48</xdr:row>
      <xdr:rowOff>114300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048500" y="5505450"/>
          <a:ext cx="0" cy="2705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64</xdr:row>
      <xdr:rowOff>0</xdr:rowOff>
    </xdr:from>
    <xdr:to>
      <xdr:col>8</xdr:col>
      <xdr:colOff>104775</xdr:colOff>
      <xdr:row>80</xdr:row>
      <xdr:rowOff>123825</xdr:rowOff>
    </xdr:to>
    <xdr:sp macro="" textlink="">
      <xdr:nvSpPr>
        <xdr:cNvPr id="8" name="Combin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352675" y="10868025"/>
          <a:ext cx="4676775" cy="271462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600"/>
            <a:t>saldo pendiente &lt;</a:t>
          </a:r>
          <a:r>
            <a:rPr lang="es-CO" sz="1600" baseline="0"/>
            <a:t> 30.000</a:t>
          </a:r>
          <a:endParaRPr lang="es-CO" sz="1600"/>
        </a:p>
      </xdr:txBody>
    </xdr:sp>
    <xdr:clientData/>
  </xdr:twoCellAnchor>
  <xdr:twoCellAnchor>
    <xdr:from>
      <xdr:col>1</xdr:col>
      <xdr:colOff>742950</xdr:colOff>
      <xdr:row>64</xdr:row>
      <xdr:rowOff>9525</xdr:rowOff>
    </xdr:from>
    <xdr:to>
      <xdr:col>1</xdr:col>
      <xdr:colOff>742950</xdr:colOff>
      <xdr:row>80</xdr:row>
      <xdr:rowOff>123825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333625" y="10877550"/>
          <a:ext cx="0" cy="2705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64</xdr:row>
      <xdr:rowOff>9525</xdr:rowOff>
    </xdr:from>
    <xdr:to>
      <xdr:col>8</xdr:col>
      <xdr:colOff>123825</xdr:colOff>
      <xdr:row>80</xdr:row>
      <xdr:rowOff>123825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7048500" y="10877550"/>
          <a:ext cx="0" cy="2705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52388</xdr:colOff>
      <xdr:row>2</xdr:row>
      <xdr:rowOff>95250</xdr:rowOff>
    </xdr:from>
    <xdr:to>
      <xdr:col>8</xdr:col>
      <xdr:colOff>685800</xdr:colOff>
      <xdr:row>4</xdr:row>
      <xdr:rowOff>0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stCxn id="2" idx="0"/>
        </xdr:cNvCxnSpPr>
      </xdr:nvCxnSpPr>
      <xdr:spPr>
        <a:xfrm flipV="1">
          <a:off x="4691063" y="523875"/>
          <a:ext cx="2919412" cy="266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561975</xdr:colOff>
      <xdr:row>29</xdr:row>
      <xdr:rowOff>95250</xdr:rowOff>
    </xdr:from>
    <xdr:to>
      <xdr:col>8</xdr:col>
      <xdr:colOff>428625</xdr:colOff>
      <xdr:row>32</xdr:row>
      <xdr:rowOff>28575</xdr:rowOff>
    </xdr:to>
    <xdr:cxnSp macro="">
      <xdr:nvCxnSpPr>
        <xdr:cNvPr id="17" name="Conector recto de flecha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V="1">
          <a:off x="4438650" y="5076825"/>
          <a:ext cx="2914650" cy="457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533400</xdr:colOff>
      <xdr:row>51</xdr:row>
      <xdr:rowOff>28575</xdr:rowOff>
    </xdr:from>
    <xdr:to>
      <xdr:col>3</xdr:col>
      <xdr:colOff>161925</xdr:colOff>
      <xdr:row>52</xdr:row>
      <xdr:rowOff>104775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2886075" y="8610600"/>
          <a:ext cx="390525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619125</xdr:colOff>
      <xdr:row>51</xdr:row>
      <xdr:rowOff>28575</xdr:rowOff>
    </xdr:from>
    <xdr:to>
      <xdr:col>9</xdr:col>
      <xdr:colOff>438150</xdr:colOff>
      <xdr:row>52</xdr:row>
      <xdr:rowOff>57150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7543800" y="8610600"/>
          <a:ext cx="581025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62</xdr:row>
      <xdr:rowOff>47625</xdr:rowOff>
    </xdr:from>
    <xdr:to>
      <xdr:col>9</xdr:col>
      <xdr:colOff>47625</xdr:colOff>
      <xdr:row>64</xdr:row>
      <xdr:rowOff>76200</xdr:rowOff>
    </xdr:to>
    <xdr:cxnSp macro="">
      <xdr:nvCxnSpPr>
        <xdr:cNvPr id="20" name="Conector recto de flecha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V="1">
          <a:off x="4371975" y="10553700"/>
          <a:ext cx="3362325" cy="390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57"/>
  <sheetViews>
    <sheetView tabSelected="1" zoomScale="75" workbookViewId="0">
      <selection activeCell="A19" sqref="A19:E24"/>
    </sheetView>
  </sheetViews>
  <sheetFormatPr baseColWidth="10" defaultRowHeight="12.75" x14ac:dyDescent="0.2"/>
  <cols>
    <col min="1" max="1" width="27" style="4" customWidth="1"/>
    <col min="2" max="2" width="26.140625" style="4" customWidth="1"/>
    <col min="3" max="3" width="12.28515625" style="4" bestFit="1" customWidth="1"/>
    <col min="4" max="4" width="11.42578125" style="4"/>
    <col min="5" max="5" width="16.28515625" style="4" bestFit="1" customWidth="1"/>
    <col min="6" max="6" width="11.5703125" style="4" bestFit="1" customWidth="1"/>
    <col min="7" max="8" width="11.42578125" style="4"/>
    <col min="9" max="9" width="17.5703125" style="4" customWidth="1"/>
    <col min="10" max="12" width="11.5703125" style="4" bestFit="1" customWidth="1"/>
    <col min="13" max="13" width="11.42578125" style="4"/>
    <col min="14" max="14" width="13.7109375" style="4" bestFit="1" customWidth="1"/>
    <col min="15" max="15" width="18.5703125" style="4" bestFit="1" customWidth="1"/>
    <col min="16" max="16" width="21.85546875" style="4" customWidth="1"/>
    <col min="17" max="16384" width="11.42578125" style="4"/>
  </cols>
  <sheetData>
    <row r="2" spans="1:17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7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7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</row>
    <row r="5" spans="1:17" ht="18.75" x14ac:dyDescent="0.3">
      <c r="A5" s="8"/>
      <c r="B5" s="9"/>
      <c r="C5" s="9"/>
      <c r="D5" s="9"/>
      <c r="E5" s="9"/>
      <c r="F5" s="51" t="s">
        <v>41</v>
      </c>
      <c r="G5" s="51"/>
      <c r="H5" s="51"/>
      <c r="I5" s="51"/>
      <c r="J5" s="9"/>
      <c r="K5" s="9"/>
      <c r="L5" s="9"/>
      <c r="M5" s="9"/>
      <c r="N5" s="9"/>
      <c r="O5" s="9"/>
      <c r="P5" s="10"/>
    </row>
    <row r="6" spans="1:17" x14ac:dyDescent="0.2">
      <c r="A6" s="11" t="s">
        <v>36</v>
      </c>
      <c r="B6" s="12"/>
      <c r="C6" s="12"/>
      <c r="D6" s="12"/>
      <c r="E6" s="12"/>
      <c r="F6" s="13"/>
      <c r="G6" s="11" t="s">
        <v>38</v>
      </c>
      <c r="H6" s="12"/>
      <c r="I6" s="12" t="s">
        <v>40</v>
      </c>
      <c r="J6" s="12"/>
      <c r="K6" s="12"/>
      <c r="L6" s="12"/>
      <c r="M6" s="12"/>
      <c r="N6" s="2"/>
      <c r="O6" s="2"/>
      <c r="P6" s="3"/>
    </row>
    <row r="7" spans="1:17" x14ac:dyDescent="0.2">
      <c r="A7" s="14" t="s">
        <v>37</v>
      </c>
      <c r="B7" s="15"/>
      <c r="C7" s="15"/>
      <c r="D7" s="15"/>
      <c r="E7" s="15"/>
      <c r="F7" s="16"/>
      <c r="G7" s="14" t="s">
        <v>39</v>
      </c>
      <c r="H7" s="15"/>
      <c r="I7" s="17">
        <v>43365</v>
      </c>
      <c r="J7" s="15"/>
      <c r="K7" s="15"/>
      <c r="L7" s="15"/>
      <c r="M7" s="15"/>
      <c r="N7" s="9"/>
      <c r="O7" s="9"/>
      <c r="P7" s="10"/>
    </row>
    <row r="8" spans="1:17" x14ac:dyDescent="0.2">
      <c r="A8" s="52" t="s">
        <v>32</v>
      </c>
      <c r="B8" s="53"/>
      <c r="C8" s="52" t="s">
        <v>33</v>
      </c>
      <c r="D8" s="54"/>
      <c r="E8" s="54"/>
      <c r="F8" s="53"/>
      <c r="G8" s="52" t="s">
        <v>34</v>
      </c>
      <c r="H8" s="54"/>
      <c r="I8" s="53"/>
      <c r="J8" s="52" t="s">
        <v>35</v>
      </c>
      <c r="K8" s="54"/>
      <c r="L8" s="54"/>
      <c r="M8" s="53"/>
      <c r="N8" s="18"/>
      <c r="O8" s="19"/>
      <c r="P8" s="20"/>
    </row>
    <row r="9" spans="1:17" x14ac:dyDescent="0.2">
      <c r="A9" s="21" t="s">
        <v>0</v>
      </c>
      <c r="B9" s="21" t="s">
        <v>2</v>
      </c>
      <c r="C9" s="21" t="s">
        <v>4</v>
      </c>
      <c r="D9" s="21" t="s">
        <v>6</v>
      </c>
      <c r="E9" s="21" t="s">
        <v>8</v>
      </c>
      <c r="F9" s="21" t="s">
        <v>9</v>
      </c>
      <c r="G9" s="21" t="s">
        <v>10</v>
      </c>
      <c r="H9" s="21" t="s">
        <v>12</v>
      </c>
      <c r="I9" s="21" t="s">
        <v>10</v>
      </c>
      <c r="J9" s="21" t="s">
        <v>15</v>
      </c>
      <c r="K9" s="21" t="s">
        <v>16</v>
      </c>
      <c r="L9" s="21" t="s">
        <v>17</v>
      </c>
      <c r="M9" s="21" t="s">
        <v>18</v>
      </c>
      <c r="N9" s="21" t="s">
        <v>10</v>
      </c>
      <c r="O9" s="21" t="s">
        <v>21</v>
      </c>
      <c r="P9" s="21" t="s">
        <v>23</v>
      </c>
    </row>
    <row r="10" spans="1:17" x14ac:dyDescent="0.2">
      <c r="A10" s="22" t="s">
        <v>1</v>
      </c>
      <c r="B10" s="22" t="s">
        <v>3</v>
      </c>
      <c r="C10" s="22" t="s">
        <v>5</v>
      </c>
      <c r="D10" s="22" t="s">
        <v>7</v>
      </c>
      <c r="E10" s="22" t="s">
        <v>5</v>
      </c>
      <c r="F10" s="23">
        <v>0.16</v>
      </c>
      <c r="G10" s="22" t="s">
        <v>11</v>
      </c>
      <c r="H10" s="22" t="s">
        <v>13</v>
      </c>
      <c r="I10" s="22" t="s">
        <v>14</v>
      </c>
      <c r="J10" s="23">
        <v>0.15</v>
      </c>
      <c r="K10" s="23">
        <v>0.25</v>
      </c>
      <c r="L10" s="23">
        <v>0.35</v>
      </c>
      <c r="M10" s="22" t="s">
        <v>19</v>
      </c>
      <c r="N10" s="22" t="s">
        <v>20</v>
      </c>
      <c r="O10" s="22" t="s">
        <v>22</v>
      </c>
      <c r="P10" s="22" t="s">
        <v>24</v>
      </c>
    </row>
    <row r="11" spans="1:17" x14ac:dyDescent="0.2">
      <c r="A11" s="44">
        <v>75011005608</v>
      </c>
      <c r="B11" s="44" t="s">
        <v>42</v>
      </c>
      <c r="C11" s="45" t="s">
        <v>54</v>
      </c>
      <c r="D11" s="44">
        <f>+IF(C11="club",12,6)</f>
        <v>12</v>
      </c>
      <c r="E11" s="45">
        <f>+IF(D11&gt;$B$28,$C$28,$C$29)</f>
        <v>250000</v>
      </c>
      <c r="F11" s="45">
        <f>+E11*$F$10</f>
        <v>40000</v>
      </c>
      <c r="G11" s="45">
        <f>+E11+F11</f>
        <v>290000</v>
      </c>
      <c r="H11" s="45">
        <f>+G11/$A$32</f>
        <v>96666.666666666672</v>
      </c>
      <c r="I11" s="45">
        <f>+G11-H11</f>
        <v>193333.33333333331</v>
      </c>
      <c r="J11" s="45">
        <f>+I11*$J$10</f>
        <v>28999.999999999996</v>
      </c>
      <c r="K11" s="45">
        <f>+I11*$K$10</f>
        <v>48333.333333333328</v>
      </c>
      <c r="L11" s="45">
        <f>+I11*$L$10</f>
        <v>67666.666666666657</v>
      </c>
      <c r="M11" s="45">
        <f>SUM(J11:L11)</f>
        <v>145000</v>
      </c>
      <c r="N11" s="45">
        <f>+I11-M11</f>
        <v>48333.333333333314</v>
      </c>
      <c r="O11" s="45">
        <f>+H11+M11+N11</f>
        <v>290000</v>
      </c>
      <c r="P11" s="44" t="str">
        <f>+IF(N11&lt;$B$35,"NUEVO CREDITO","SALDO CONGELADO")</f>
        <v>SALDO CONGELADO</v>
      </c>
      <c r="Q11" s="50"/>
    </row>
    <row r="12" spans="1:17" x14ac:dyDescent="0.2">
      <c r="A12" s="24">
        <v>43762524</v>
      </c>
      <c r="B12" s="24" t="s">
        <v>43</v>
      </c>
      <c r="C12" s="25" t="s">
        <v>54</v>
      </c>
      <c r="D12" s="44">
        <f t="shared" ref="D12:D17" si="0">+IF(C12="club",12,6)</f>
        <v>12</v>
      </c>
      <c r="E12" s="45">
        <f t="shared" ref="E12:E17" si="1">+IF(D12&gt;$B$28,$C$28,$C$29)</f>
        <v>250000</v>
      </c>
      <c r="F12" s="45">
        <f t="shared" ref="F12:F17" si="2">+E12*$F$10</f>
        <v>40000</v>
      </c>
      <c r="G12" s="45">
        <f t="shared" ref="G12:G17" si="3">+E12+F12</f>
        <v>290000</v>
      </c>
      <c r="H12" s="45">
        <f t="shared" ref="H12:H17" si="4">+G12/$A$32</f>
        <v>96666.666666666672</v>
      </c>
      <c r="I12" s="45">
        <f t="shared" ref="I12:I17" si="5">+G12-H12</f>
        <v>193333.33333333331</v>
      </c>
      <c r="J12" s="45">
        <f t="shared" ref="J12:J17" si="6">+I12*$J$10</f>
        <v>28999.999999999996</v>
      </c>
      <c r="K12" s="45">
        <f t="shared" ref="K12:K17" si="7">+I12*$K$10</f>
        <v>48333.333333333328</v>
      </c>
      <c r="L12" s="45">
        <f t="shared" ref="L12:L17" si="8">+I12*$L$10</f>
        <v>67666.666666666657</v>
      </c>
      <c r="M12" s="45">
        <f t="shared" ref="M12:M17" si="9">SUM(J12:L12)</f>
        <v>145000</v>
      </c>
      <c r="N12" s="45">
        <f t="shared" ref="N12:N17" si="10">+I12-M12</f>
        <v>48333.333333333314</v>
      </c>
      <c r="O12" s="45">
        <f t="shared" ref="O12:O17" si="11">+H12+M12+N12</f>
        <v>290000</v>
      </c>
      <c r="P12" s="44" t="str">
        <f t="shared" ref="P12:P17" si="12">+IF(N12&lt;$B$35,"NUEVO CREDITO","SALDO CONGELADO")</f>
        <v>SALDO CONGELADO</v>
      </c>
      <c r="Q12" s="50"/>
    </row>
    <row r="13" spans="1:17" x14ac:dyDescent="0.2">
      <c r="A13" s="24">
        <v>71756284</v>
      </c>
      <c r="B13" s="24" t="s">
        <v>44</v>
      </c>
      <c r="C13" s="25" t="s">
        <v>54</v>
      </c>
      <c r="D13" s="44">
        <f t="shared" si="0"/>
        <v>12</v>
      </c>
      <c r="E13" s="45">
        <f t="shared" si="1"/>
        <v>250000</v>
      </c>
      <c r="F13" s="45">
        <f t="shared" si="2"/>
        <v>40000</v>
      </c>
      <c r="G13" s="45">
        <f t="shared" si="3"/>
        <v>290000</v>
      </c>
      <c r="H13" s="45">
        <f t="shared" si="4"/>
        <v>96666.666666666672</v>
      </c>
      <c r="I13" s="45">
        <f t="shared" si="5"/>
        <v>193333.33333333331</v>
      </c>
      <c r="J13" s="45">
        <f t="shared" si="6"/>
        <v>28999.999999999996</v>
      </c>
      <c r="K13" s="45">
        <f t="shared" si="7"/>
        <v>48333.333333333328</v>
      </c>
      <c r="L13" s="45">
        <f t="shared" si="8"/>
        <v>67666.666666666657</v>
      </c>
      <c r="M13" s="45">
        <f t="shared" si="9"/>
        <v>145000</v>
      </c>
      <c r="N13" s="45">
        <f t="shared" si="10"/>
        <v>48333.333333333314</v>
      </c>
      <c r="O13" s="45">
        <f t="shared" si="11"/>
        <v>290000</v>
      </c>
      <c r="P13" s="44" t="str">
        <f t="shared" si="12"/>
        <v>SALDO CONGELADO</v>
      </c>
      <c r="Q13" s="50"/>
    </row>
    <row r="14" spans="1:17" x14ac:dyDescent="0.2">
      <c r="A14" s="24">
        <v>98254364</v>
      </c>
      <c r="B14" s="24" t="s">
        <v>45</v>
      </c>
      <c r="C14" s="25" t="s">
        <v>55</v>
      </c>
      <c r="D14" s="44">
        <f t="shared" si="0"/>
        <v>6</v>
      </c>
      <c r="E14" s="45">
        <f t="shared" si="1"/>
        <v>150000</v>
      </c>
      <c r="F14" s="45">
        <f t="shared" si="2"/>
        <v>24000</v>
      </c>
      <c r="G14" s="45">
        <f t="shared" si="3"/>
        <v>174000</v>
      </c>
      <c r="H14" s="45">
        <f t="shared" si="4"/>
        <v>58000</v>
      </c>
      <c r="I14" s="45">
        <f t="shared" si="5"/>
        <v>116000</v>
      </c>
      <c r="J14" s="45">
        <f t="shared" si="6"/>
        <v>17400</v>
      </c>
      <c r="K14" s="45">
        <f t="shared" si="7"/>
        <v>29000</v>
      </c>
      <c r="L14" s="45">
        <f t="shared" si="8"/>
        <v>40600</v>
      </c>
      <c r="M14" s="45">
        <f t="shared" si="9"/>
        <v>87000</v>
      </c>
      <c r="N14" s="45">
        <f t="shared" si="10"/>
        <v>29000</v>
      </c>
      <c r="O14" s="45">
        <f t="shared" si="11"/>
        <v>174000</v>
      </c>
      <c r="P14" s="44" t="str">
        <f t="shared" si="12"/>
        <v>NUEVO CREDITO</v>
      </c>
      <c r="Q14" s="50"/>
    </row>
    <row r="15" spans="1:17" x14ac:dyDescent="0.2">
      <c r="A15" s="24">
        <v>43825964</v>
      </c>
      <c r="B15" s="24" t="s">
        <v>46</v>
      </c>
      <c r="C15" s="25" t="s">
        <v>54</v>
      </c>
      <c r="D15" s="44">
        <f t="shared" si="0"/>
        <v>12</v>
      </c>
      <c r="E15" s="45">
        <f t="shared" si="1"/>
        <v>250000</v>
      </c>
      <c r="F15" s="45">
        <f t="shared" si="2"/>
        <v>40000</v>
      </c>
      <c r="G15" s="45">
        <f t="shared" si="3"/>
        <v>290000</v>
      </c>
      <c r="H15" s="45">
        <f t="shared" si="4"/>
        <v>96666.666666666672</v>
      </c>
      <c r="I15" s="45">
        <f t="shared" si="5"/>
        <v>193333.33333333331</v>
      </c>
      <c r="J15" s="45">
        <f t="shared" si="6"/>
        <v>28999.999999999996</v>
      </c>
      <c r="K15" s="45">
        <f t="shared" si="7"/>
        <v>48333.333333333328</v>
      </c>
      <c r="L15" s="45">
        <f t="shared" si="8"/>
        <v>67666.666666666657</v>
      </c>
      <c r="M15" s="45">
        <f t="shared" si="9"/>
        <v>145000</v>
      </c>
      <c r="N15" s="45">
        <f t="shared" si="10"/>
        <v>48333.333333333314</v>
      </c>
      <c r="O15" s="45">
        <f t="shared" si="11"/>
        <v>290000</v>
      </c>
      <c r="P15" s="44" t="str">
        <f t="shared" si="12"/>
        <v>SALDO CONGELADO</v>
      </c>
      <c r="Q15" s="50"/>
    </row>
    <row r="16" spans="1:17" x14ac:dyDescent="0.2">
      <c r="A16" s="24">
        <v>21478985</v>
      </c>
      <c r="B16" s="24" t="s">
        <v>47</v>
      </c>
      <c r="C16" s="25" t="s">
        <v>54</v>
      </c>
      <c r="D16" s="44">
        <f t="shared" si="0"/>
        <v>12</v>
      </c>
      <c r="E16" s="45">
        <f t="shared" si="1"/>
        <v>250000</v>
      </c>
      <c r="F16" s="45">
        <f t="shared" si="2"/>
        <v>40000</v>
      </c>
      <c r="G16" s="45">
        <f t="shared" si="3"/>
        <v>290000</v>
      </c>
      <c r="H16" s="45">
        <f t="shared" si="4"/>
        <v>96666.666666666672</v>
      </c>
      <c r="I16" s="45">
        <f t="shared" si="5"/>
        <v>193333.33333333331</v>
      </c>
      <c r="J16" s="45">
        <f t="shared" si="6"/>
        <v>28999.999999999996</v>
      </c>
      <c r="K16" s="45">
        <f t="shared" si="7"/>
        <v>48333.333333333328</v>
      </c>
      <c r="L16" s="45">
        <f t="shared" si="8"/>
        <v>67666.666666666657</v>
      </c>
      <c r="M16" s="45">
        <f t="shared" si="9"/>
        <v>145000</v>
      </c>
      <c r="N16" s="45">
        <f t="shared" si="10"/>
        <v>48333.333333333314</v>
      </c>
      <c r="O16" s="45">
        <f t="shared" si="11"/>
        <v>290000</v>
      </c>
      <c r="P16" s="44" t="str">
        <f t="shared" si="12"/>
        <v>SALDO CONGELADO</v>
      </c>
      <c r="Q16" s="50"/>
    </row>
    <row r="17" spans="1:17" x14ac:dyDescent="0.2">
      <c r="A17" s="24">
        <v>71458321</v>
      </c>
      <c r="B17" s="24" t="s">
        <v>48</v>
      </c>
      <c r="C17" s="25" t="s">
        <v>55</v>
      </c>
      <c r="D17" s="44">
        <f t="shared" si="0"/>
        <v>6</v>
      </c>
      <c r="E17" s="45">
        <f t="shared" si="1"/>
        <v>150000</v>
      </c>
      <c r="F17" s="45">
        <f t="shared" si="2"/>
        <v>24000</v>
      </c>
      <c r="G17" s="45">
        <f t="shared" si="3"/>
        <v>174000</v>
      </c>
      <c r="H17" s="45">
        <f t="shared" si="4"/>
        <v>58000</v>
      </c>
      <c r="I17" s="45">
        <f t="shared" si="5"/>
        <v>116000</v>
      </c>
      <c r="J17" s="45">
        <f t="shared" si="6"/>
        <v>17400</v>
      </c>
      <c r="K17" s="45">
        <f t="shared" si="7"/>
        <v>29000</v>
      </c>
      <c r="L17" s="45">
        <f t="shared" si="8"/>
        <v>40600</v>
      </c>
      <c r="M17" s="45">
        <f t="shared" si="9"/>
        <v>87000</v>
      </c>
      <c r="N17" s="45">
        <f t="shared" si="10"/>
        <v>29000</v>
      </c>
      <c r="O17" s="45">
        <f t="shared" si="11"/>
        <v>174000</v>
      </c>
      <c r="P17" s="44" t="str">
        <f t="shared" si="12"/>
        <v>NUEVO CREDITO</v>
      </c>
      <c r="Q17" s="50"/>
    </row>
    <row r="18" spans="1:17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7" x14ac:dyDescent="0.2">
      <c r="A19" s="27" t="s">
        <v>25</v>
      </c>
      <c r="B19" s="19"/>
      <c r="C19" s="19"/>
      <c r="D19" s="20"/>
      <c r="E19" s="28">
        <f>SUM(I11:I17)</f>
        <v>1198666.6666666665</v>
      </c>
      <c r="F19" s="11" t="s">
        <v>31</v>
      </c>
      <c r="G19" s="2"/>
      <c r="H19" s="2"/>
      <c r="I19" s="2"/>
      <c r="J19" s="2"/>
      <c r="K19" s="2"/>
      <c r="L19" s="2"/>
      <c r="M19" s="2"/>
      <c r="N19" s="2"/>
      <c r="O19" s="2"/>
      <c r="P19" s="3"/>
    </row>
    <row r="20" spans="1:17" x14ac:dyDescent="0.2">
      <c r="A20" s="27" t="s">
        <v>26</v>
      </c>
      <c r="B20" s="19"/>
      <c r="C20" s="19"/>
      <c r="D20" s="20"/>
      <c r="E20" s="28">
        <f>+AVERAGE(H11:H17,M11:M17)</f>
        <v>107023.80952380954</v>
      </c>
      <c r="F20" s="5"/>
      <c r="G20" s="6"/>
      <c r="H20" s="6"/>
      <c r="I20" s="6"/>
      <c r="J20" s="6"/>
      <c r="K20" s="6"/>
      <c r="L20" s="6"/>
      <c r="M20" s="6"/>
      <c r="N20" s="6"/>
      <c r="O20" s="6"/>
      <c r="P20" s="7"/>
    </row>
    <row r="21" spans="1:17" x14ac:dyDescent="0.2">
      <c r="A21" s="27" t="s">
        <v>27</v>
      </c>
      <c r="B21" s="19"/>
      <c r="C21" s="19"/>
      <c r="D21" s="20"/>
      <c r="E21" s="28">
        <f>+MAX(N11:N17)</f>
        <v>48333.333333333314</v>
      </c>
      <c r="F21" s="5"/>
      <c r="G21" s="6"/>
      <c r="H21" s="6"/>
      <c r="I21" s="6"/>
      <c r="J21" s="6"/>
      <c r="K21" s="6"/>
      <c r="L21" s="6"/>
      <c r="M21" s="6"/>
      <c r="N21" s="6"/>
      <c r="O21" s="6"/>
      <c r="P21" s="7"/>
    </row>
    <row r="22" spans="1:17" x14ac:dyDescent="0.2">
      <c r="A22" s="27" t="s">
        <v>28</v>
      </c>
      <c r="B22" s="19"/>
      <c r="C22" s="19"/>
      <c r="D22" s="20"/>
      <c r="E22" s="28">
        <f>+MIN(E11:E17)</f>
        <v>150000</v>
      </c>
      <c r="F22" s="5"/>
      <c r="G22" s="6"/>
      <c r="H22" s="6"/>
      <c r="I22" s="6"/>
      <c r="J22" s="6"/>
      <c r="K22" s="6"/>
      <c r="L22" s="6"/>
      <c r="M22" s="6"/>
      <c r="N22" s="6"/>
      <c r="O22" s="6"/>
      <c r="P22" s="7"/>
    </row>
    <row r="23" spans="1:17" x14ac:dyDescent="0.2">
      <c r="A23" s="27" t="s">
        <v>29</v>
      </c>
      <c r="B23" s="19"/>
      <c r="C23" s="19"/>
      <c r="D23" s="20"/>
      <c r="E23" s="29">
        <f>+COUNT(A11:A17)</f>
        <v>7</v>
      </c>
      <c r="F23" s="5"/>
      <c r="G23" s="6"/>
      <c r="H23" s="6"/>
      <c r="I23" s="6"/>
      <c r="J23" s="6"/>
      <c r="K23" s="6"/>
      <c r="L23" s="6"/>
      <c r="M23" s="6"/>
      <c r="N23" s="6"/>
      <c r="O23" s="6"/>
      <c r="P23" s="7"/>
    </row>
    <row r="24" spans="1:17" x14ac:dyDescent="0.2">
      <c r="A24" s="57" t="s">
        <v>30</v>
      </c>
      <c r="B24" s="58"/>
      <c r="C24" s="58"/>
      <c r="D24" s="59"/>
      <c r="E24" s="60">
        <f>+COUNTIF(C11:C17,"cta corriente")</f>
        <v>2</v>
      </c>
      <c r="F24" s="8"/>
      <c r="G24" s="9"/>
      <c r="H24" s="9"/>
      <c r="I24" s="9"/>
      <c r="J24" s="9"/>
      <c r="K24" s="9"/>
      <c r="L24" s="9"/>
      <c r="M24" s="9"/>
      <c r="N24" s="9"/>
      <c r="O24" s="9"/>
      <c r="P24" s="10"/>
    </row>
    <row r="27" spans="1:17" x14ac:dyDescent="0.2">
      <c r="A27" s="47" t="s">
        <v>5</v>
      </c>
    </row>
    <row r="28" spans="1:17" x14ac:dyDescent="0.2">
      <c r="A28" s="24" t="s">
        <v>83</v>
      </c>
      <c r="B28" s="48">
        <v>6</v>
      </c>
      <c r="C28" s="46">
        <v>250000</v>
      </c>
    </row>
    <row r="29" spans="1:17" x14ac:dyDescent="0.2">
      <c r="A29" s="24" t="s">
        <v>82</v>
      </c>
      <c r="B29" s="48">
        <v>6</v>
      </c>
      <c r="C29" s="46">
        <v>150000</v>
      </c>
    </row>
    <row r="31" spans="1:17" x14ac:dyDescent="0.2">
      <c r="A31" s="47" t="s">
        <v>63</v>
      </c>
    </row>
    <row r="32" spans="1:17" x14ac:dyDescent="0.2">
      <c r="A32" s="48">
        <v>3</v>
      </c>
    </row>
    <row r="34" spans="1:6" x14ac:dyDescent="0.2">
      <c r="A34" s="47" t="s">
        <v>76</v>
      </c>
    </row>
    <row r="35" spans="1:6" x14ac:dyDescent="0.2">
      <c r="A35" s="48" t="s">
        <v>90</v>
      </c>
      <c r="B35" s="46">
        <v>30000</v>
      </c>
      <c r="C35" s="24" t="s">
        <v>91</v>
      </c>
      <c r="D35" s="24"/>
    </row>
    <row r="36" spans="1:6" x14ac:dyDescent="0.2">
      <c r="A36" s="48" t="s">
        <v>92</v>
      </c>
      <c r="B36" s="46">
        <v>30000</v>
      </c>
      <c r="C36" s="24" t="s">
        <v>93</v>
      </c>
      <c r="D36" s="24"/>
    </row>
    <row r="40" spans="1:6" ht="15.75" x14ac:dyDescent="0.25">
      <c r="A40" s="30" t="s">
        <v>49</v>
      </c>
    </row>
    <row r="42" spans="1:6" ht="15.75" x14ac:dyDescent="0.25">
      <c r="A42" s="31" t="s">
        <v>50</v>
      </c>
      <c r="B42" s="32" t="s">
        <v>51</v>
      </c>
      <c r="C42" s="32"/>
      <c r="D42" s="32"/>
      <c r="E42" s="32"/>
      <c r="F42" s="32"/>
    </row>
    <row r="43" spans="1:6" s="42" customFormat="1" ht="15.75" x14ac:dyDescent="0.25">
      <c r="A43" s="33" t="s">
        <v>56</v>
      </c>
      <c r="B43" s="35" t="s">
        <v>81</v>
      </c>
    </row>
    <row r="44" spans="1:6" s="42" customFormat="1" ht="15.75" x14ac:dyDescent="0.25">
      <c r="A44" s="33" t="s">
        <v>58</v>
      </c>
      <c r="B44" s="49" t="s">
        <v>59</v>
      </c>
    </row>
    <row r="45" spans="1:6" s="42" customFormat="1" ht="15.75" x14ac:dyDescent="0.25">
      <c r="A45" s="33" t="s">
        <v>9</v>
      </c>
      <c r="B45" s="49" t="s">
        <v>60</v>
      </c>
    </row>
    <row r="46" spans="1:6" s="42" customFormat="1" ht="15.75" x14ac:dyDescent="0.25">
      <c r="A46" s="33" t="s">
        <v>61</v>
      </c>
      <c r="B46" s="49" t="s">
        <v>62</v>
      </c>
    </row>
    <row r="47" spans="1:6" s="42" customFormat="1" ht="15.75" x14ac:dyDescent="0.25">
      <c r="A47" s="33" t="s">
        <v>63</v>
      </c>
      <c r="B47" s="49" t="s">
        <v>64</v>
      </c>
    </row>
    <row r="48" spans="1:6" s="42" customFormat="1" ht="15.75" x14ac:dyDescent="0.25">
      <c r="A48" s="33" t="s">
        <v>65</v>
      </c>
      <c r="B48" s="49" t="s">
        <v>66</v>
      </c>
    </row>
    <row r="49" spans="1:2" s="42" customFormat="1" ht="15.75" x14ac:dyDescent="0.25">
      <c r="A49" s="33" t="s">
        <v>67</v>
      </c>
      <c r="B49" s="49" t="s">
        <v>68</v>
      </c>
    </row>
    <row r="50" spans="1:2" s="42" customFormat="1" ht="15.75" x14ac:dyDescent="0.25">
      <c r="A50" s="33" t="s">
        <v>69</v>
      </c>
      <c r="B50" s="49" t="s">
        <v>70</v>
      </c>
    </row>
    <row r="51" spans="1:2" s="42" customFormat="1" ht="15.75" x14ac:dyDescent="0.25">
      <c r="A51" s="33" t="s">
        <v>71</v>
      </c>
      <c r="B51" s="49" t="s">
        <v>72</v>
      </c>
    </row>
    <row r="52" spans="1:2" s="42" customFormat="1" ht="15.75" x14ac:dyDescent="0.25">
      <c r="A52" s="33" t="s">
        <v>73</v>
      </c>
      <c r="B52" s="49" t="s">
        <v>74</v>
      </c>
    </row>
    <row r="53" spans="1:2" s="42" customFormat="1" ht="15.75" x14ac:dyDescent="0.25">
      <c r="A53" s="33" t="s">
        <v>76</v>
      </c>
      <c r="B53" s="49" t="s">
        <v>75</v>
      </c>
    </row>
    <row r="54" spans="1:2" ht="15.75" x14ac:dyDescent="0.25">
      <c r="A54" s="34"/>
      <c r="B54" s="36"/>
    </row>
    <row r="55" spans="1:2" ht="15.75" x14ac:dyDescent="0.25">
      <c r="A55" s="33" t="s">
        <v>50</v>
      </c>
      <c r="B55" s="36" t="s">
        <v>52</v>
      </c>
    </row>
    <row r="57" spans="1:2" x14ac:dyDescent="0.2">
      <c r="A57" s="33" t="s">
        <v>53</v>
      </c>
    </row>
  </sheetData>
  <mergeCells count="5">
    <mergeCell ref="F5:I5"/>
    <mergeCell ref="A8:B8"/>
    <mergeCell ref="C8:F8"/>
    <mergeCell ref="G8:I8"/>
    <mergeCell ref="J8:M8"/>
  </mergeCells>
  <phoneticPr fontId="0" type="noConversion"/>
  <printOptions horizontalCentered="1" verticalCentered="1"/>
  <pageMargins left="0.11811023622047245" right="0.11811023622047245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3"/>
  <sheetViews>
    <sheetView topLeftCell="A52" workbookViewId="0">
      <selection activeCell="J64" sqref="J64"/>
    </sheetView>
  </sheetViews>
  <sheetFormatPr baseColWidth="10" defaultRowHeight="12.75" x14ac:dyDescent="0.2"/>
  <cols>
    <col min="1" max="1" width="23.85546875" customWidth="1"/>
  </cols>
  <sheetData>
    <row r="1" spans="1:10" ht="21" x14ac:dyDescent="0.35">
      <c r="A1" s="55" t="s">
        <v>80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5.75" x14ac:dyDescent="0.25">
      <c r="A2" s="35" t="s">
        <v>57</v>
      </c>
      <c r="B2" s="42"/>
      <c r="C2" s="42"/>
      <c r="D2" s="42"/>
      <c r="E2" s="42"/>
      <c r="F2" s="43"/>
      <c r="G2" s="43"/>
      <c r="H2" s="43"/>
      <c r="I2" s="43"/>
    </row>
    <row r="3" spans="1:10" ht="15.75" x14ac:dyDescent="0.25">
      <c r="J3" s="38" t="s">
        <v>79</v>
      </c>
    </row>
    <row r="23" spans="1:11" x14ac:dyDescent="0.2">
      <c r="B23" s="56" t="b">
        <v>1</v>
      </c>
      <c r="C23" s="56"/>
      <c r="D23" s="39"/>
      <c r="H23" s="56" t="b">
        <v>0</v>
      </c>
      <c r="I23" s="56"/>
      <c r="J23" s="56"/>
    </row>
    <row r="24" spans="1:11" x14ac:dyDescent="0.2">
      <c r="B24" s="39" t="s">
        <v>77</v>
      </c>
      <c r="C24" s="39"/>
      <c r="D24" s="39"/>
      <c r="H24" s="56" t="s">
        <v>78</v>
      </c>
      <c r="I24" s="56"/>
      <c r="J24" s="56"/>
    </row>
    <row r="26" spans="1:11" ht="15.75" x14ac:dyDescent="0.25">
      <c r="E26" s="38"/>
      <c r="K26" s="38"/>
    </row>
    <row r="29" spans="1:11" ht="21" x14ac:dyDescent="0.35">
      <c r="A29" s="55" t="s">
        <v>84</v>
      </c>
      <c r="B29" s="55"/>
      <c r="C29" s="55"/>
      <c r="D29" s="55"/>
      <c r="E29" s="55"/>
      <c r="F29" s="55"/>
      <c r="G29" s="55"/>
      <c r="H29" s="55"/>
      <c r="I29" s="55"/>
      <c r="J29" s="55"/>
    </row>
    <row r="30" spans="1:11" ht="15.75" x14ac:dyDescent="0.25">
      <c r="A30" s="49" t="s">
        <v>59</v>
      </c>
      <c r="B30" s="42"/>
      <c r="C30" s="42"/>
      <c r="D30" s="42"/>
      <c r="E30" s="42"/>
      <c r="F30" s="42"/>
      <c r="G30" s="42"/>
      <c r="H30" s="37"/>
      <c r="J30" s="38" t="s">
        <v>87</v>
      </c>
    </row>
    <row r="50" spans="1:10" x14ac:dyDescent="0.2">
      <c r="B50" t="b">
        <v>1</v>
      </c>
      <c r="H50" t="b">
        <v>0</v>
      </c>
    </row>
    <row r="51" spans="1:10" x14ac:dyDescent="0.2">
      <c r="B51" t="s">
        <v>85</v>
      </c>
      <c r="H51" t="s">
        <v>86</v>
      </c>
    </row>
    <row r="54" spans="1:10" ht="15.75" x14ac:dyDescent="0.25">
      <c r="D54" s="38" t="s">
        <v>88</v>
      </c>
      <c r="J54" s="40" t="s">
        <v>89</v>
      </c>
    </row>
    <row r="59" spans="1:10" ht="21" x14ac:dyDescent="0.35">
      <c r="A59" s="55" t="s">
        <v>76</v>
      </c>
      <c r="B59" s="55"/>
      <c r="C59" s="55"/>
      <c r="D59" s="55"/>
      <c r="E59" s="55"/>
      <c r="F59" s="55"/>
      <c r="G59" s="55"/>
      <c r="H59" s="55"/>
      <c r="I59" s="55"/>
      <c r="J59" s="55"/>
    </row>
    <row r="61" spans="1:10" ht="15.75" x14ac:dyDescent="0.25">
      <c r="A61" s="36" t="s">
        <v>75</v>
      </c>
      <c r="C61" s="37"/>
      <c r="D61" s="37"/>
      <c r="E61" s="37"/>
      <c r="F61" s="37"/>
      <c r="G61" s="37"/>
      <c r="H61" s="37"/>
      <c r="I61" s="37"/>
      <c r="J61" s="37"/>
    </row>
    <row r="63" spans="1:10" ht="15.75" x14ac:dyDescent="0.25">
      <c r="J63" s="41" t="s">
        <v>96</v>
      </c>
    </row>
    <row r="83" spans="1:11" x14ac:dyDescent="0.2">
      <c r="B83" t="b">
        <v>1</v>
      </c>
      <c r="H83" t="b">
        <v>0</v>
      </c>
    </row>
    <row r="84" spans="1:11" x14ac:dyDescent="0.2">
      <c r="B84" t="s">
        <v>94</v>
      </c>
      <c r="H84" t="s">
        <v>95</v>
      </c>
    </row>
    <row r="89" spans="1:11" ht="21" x14ac:dyDescent="0.35">
      <c r="A89" s="55"/>
      <c r="B89" s="55"/>
      <c r="C89" s="55"/>
      <c r="D89" s="55"/>
      <c r="E89" s="55"/>
      <c r="F89" s="55"/>
      <c r="G89" s="55"/>
      <c r="H89" s="55"/>
      <c r="I89" s="55"/>
    </row>
    <row r="91" spans="1:11" x14ac:dyDescent="0.2">
      <c r="A91" s="37"/>
      <c r="B91" s="37"/>
      <c r="C91" s="37"/>
      <c r="D91" s="37"/>
      <c r="E91" s="37"/>
      <c r="F91" s="37"/>
      <c r="G91" s="37"/>
      <c r="H91" s="37"/>
      <c r="I91" s="37"/>
      <c r="J91" s="37"/>
    </row>
    <row r="92" spans="1:11" x14ac:dyDescent="0.2">
      <c r="A92" s="37"/>
      <c r="B92" s="37"/>
      <c r="C92" s="37"/>
      <c r="D92" s="37"/>
      <c r="E92" s="37"/>
      <c r="F92" s="37"/>
      <c r="G92" s="37"/>
      <c r="H92" s="37"/>
      <c r="I92" s="37"/>
      <c r="J92" s="37"/>
    </row>
    <row r="93" spans="1:11" ht="15.75" x14ac:dyDescent="0.25">
      <c r="K93" s="41"/>
    </row>
    <row r="113" spans="2:9" x14ac:dyDescent="0.2">
      <c r="B113" s="56"/>
      <c r="C113" s="56"/>
      <c r="H113" s="56"/>
      <c r="I113" s="56"/>
    </row>
  </sheetData>
  <mergeCells count="9">
    <mergeCell ref="A89:I89"/>
    <mergeCell ref="B113:C113"/>
    <mergeCell ref="H113:I113"/>
    <mergeCell ref="A1:J1"/>
    <mergeCell ref="H23:J23"/>
    <mergeCell ref="H24:J24"/>
    <mergeCell ref="A29:J29"/>
    <mergeCell ref="A59:J59"/>
    <mergeCell ref="B23:C23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ejercicio</vt:lpstr>
      <vt:lpstr>esquema</vt:lpstr>
      <vt:lpstr>ejercicio!Área_de_impresión</vt:lpstr>
    </vt:vector>
  </TitlesOfParts>
  <Company>SUMINISTROS INTEGRALES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SUMINISTROS INTEGRALES</dc:creator>
  <cp:lastModifiedBy>Usuario</cp:lastModifiedBy>
  <cp:lastPrinted>2018-10-17T18:39:20Z</cp:lastPrinted>
  <dcterms:created xsi:type="dcterms:W3CDTF">2008-09-22T17:56:12Z</dcterms:created>
  <dcterms:modified xsi:type="dcterms:W3CDTF">2018-10-17T18:40:53Z</dcterms:modified>
</cp:coreProperties>
</file>