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AREAS DE EXCEL\tarea\"/>
    </mc:Choice>
  </mc:AlternateContent>
  <xr:revisionPtr revIDLastSave="0" documentId="13_ncr:1_{0B3E2FB7-1FD5-4D94-9CD8-244040B1C9B8}" xr6:coauthVersionLast="37" xr6:coauthVersionMax="37" xr10:uidLastSave="{00000000-0000-0000-0000-000000000000}"/>
  <bookViews>
    <workbookView xWindow="0" yWindow="0" windowWidth="20490" windowHeight="7245" xr2:uid="{00000000-000D-0000-FFFF-FFFF00000000}"/>
  </bookViews>
  <sheets>
    <sheet name="EJERCICIO" sheetId="1" r:id="rId1"/>
    <sheet name="ESQUEMA" sheetId="2" r:id="rId2"/>
  </sheets>
  <definedNames>
    <definedName name="_xlnm.Print_Area" localSheetId="0">EJERCICIO!$A$1:$L$23</definedName>
  </definedNames>
  <calcPr calcId="162913"/>
</workbook>
</file>

<file path=xl/calcChain.xml><?xml version="1.0" encoding="utf-8"?>
<calcChain xmlns="http://schemas.openxmlformats.org/spreadsheetml/2006/main">
  <c r="E23" i="1" l="1"/>
  <c r="E17" i="1" l="1"/>
  <c r="E8" i="1" l="1"/>
  <c r="H8" i="1" s="1"/>
  <c r="E9" i="1"/>
  <c r="H9" i="1" s="1"/>
  <c r="E10" i="1"/>
  <c r="H10" i="1" s="1"/>
  <c r="E11" i="1"/>
  <c r="H11" i="1" s="1"/>
  <c r="E12" i="1"/>
  <c r="H12" i="1" s="1"/>
  <c r="E13" i="1"/>
  <c r="H13" i="1" s="1"/>
  <c r="E14" i="1"/>
  <c r="H14" i="1" s="1"/>
  <c r="E7" i="1"/>
  <c r="H7" i="1" s="1"/>
  <c r="F14" i="1" l="1"/>
  <c r="I14" i="1" s="1"/>
  <c r="L14" i="1" s="1"/>
  <c r="F13" i="1"/>
  <c r="I13" i="1" s="1"/>
  <c r="L13" i="1" s="1"/>
  <c r="F11" i="1"/>
  <c r="I11" i="1" s="1"/>
  <c r="L11" i="1" s="1"/>
  <c r="G11" i="1"/>
  <c r="J11" i="1" s="1"/>
  <c r="K11" i="1" s="1"/>
  <c r="F10" i="1"/>
  <c r="I10" i="1" s="1"/>
  <c r="L10" i="1" s="1"/>
  <c r="G10" i="1"/>
  <c r="J10" i="1" s="1"/>
  <c r="K10" i="1" s="1"/>
  <c r="F9" i="1"/>
  <c r="I9" i="1" s="1"/>
  <c r="L9" i="1" s="1"/>
  <c r="F7" i="1"/>
  <c r="F12" i="1"/>
  <c r="I12" i="1" s="1"/>
  <c r="L12" i="1" s="1"/>
  <c r="F8" i="1"/>
  <c r="I8" i="1" s="1"/>
  <c r="L8" i="1" s="1"/>
  <c r="J4" i="1"/>
  <c r="G7" i="1" l="1"/>
  <c r="I7" i="1"/>
  <c r="J7" i="1" s="1"/>
  <c r="K7" i="1" s="1"/>
  <c r="G14" i="1"/>
  <c r="J14" i="1" s="1"/>
  <c r="K14" i="1" s="1"/>
  <c r="G12" i="1"/>
  <c r="J12" i="1" s="1"/>
  <c r="K12" i="1" s="1"/>
  <c r="G8" i="1"/>
  <c r="J8" i="1" s="1"/>
  <c r="K8" i="1" s="1"/>
  <c r="E18" i="1"/>
  <c r="G9" i="1"/>
  <c r="J9" i="1" s="1"/>
  <c r="K9" i="1" s="1"/>
  <c r="G13" i="1"/>
  <c r="J13" i="1" s="1"/>
  <c r="K13" i="1" s="1"/>
  <c r="E20" i="1" l="1"/>
  <c r="E16" i="1"/>
  <c r="L7" i="1"/>
  <c r="E19" i="1"/>
  <c r="E22" i="1"/>
  <c r="E21" i="1"/>
</calcChain>
</file>

<file path=xl/sharedStrings.xml><?xml version="1.0" encoding="utf-8"?>
<sst xmlns="http://schemas.openxmlformats.org/spreadsheetml/2006/main" count="120" uniqueCount="99">
  <si>
    <t>REFERENCIA</t>
  </si>
  <si>
    <t>ARTICULOS</t>
  </si>
  <si>
    <t>UBICACIÓN</t>
  </si>
  <si>
    <t>INVENTARIO</t>
  </si>
  <si>
    <t>INICIAL</t>
  </si>
  <si>
    <t>ENTRADAS</t>
  </si>
  <si>
    <t>SALIDAS</t>
  </si>
  <si>
    <t>PARCIAL</t>
  </si>
  <si>
    <t>DEVOLUCIONES</t>
  </si>
  <si>
    <t>FINAL</t>
  </si>
  <si>
    <t>RESULTADOS</t>
  </si>
  <si>
    <t>OBTENIDOS</t>
  </si>
  <si>
    <t>OBSERVACION EN</t>
  </si>
  <si>
    <t>DEVOLUCION SALIDAS</t>
  </si>
  <si>
    <t>DESCRIPCION DE LA MERCANCIA</t>
  </si>
  <si>
    <t>AZ-101</t>
  </si>
  <si>
    <t>EY-901</t>
  </si>
  <si>
    <t>OK-401</t>
  </si>
  <si>
    <t>IT-501</t>
  </si>
  <si>
    <t>AZ-801</t>
  </si>
  <si>
    <t>IT-201</t>
  </si>
  <si>
    <t>AW-601</t>
  </si>
  <si>
    <t>OK-301</t>
  </si>
  <si>
    <t>ESTUFA A GAS</t>
  </si>
  <si>
    <t>NEVERA 9 PIES</t>
  </si>
  <si>
    <t>LAVADORA 18 LIBRAS</t>
  </si>
  <si>
    <t>BATIDORA OSTER</t>
  </si>
  <si>
    <t>HORNO MICROONDAS</t>
  </si>
  <si>
    <t>LICUADORA OSTER</t>
  </si>
  <si>
    <t>OLLA ARROCERA</t>
  </si>
  <si>
    <t>PLANCHA UNIVERSAL</t>
  </si>
  <si>
    <t>BODEGA</t>
  </si>
  <si>
    <t>ALMACEN</t>
  </si>
  <si>
    <t>VITRINA</t>
  </si>
  <si>
    <t>TOTAL INVENTARIO FINAL</t>
  </si>
  <si>
    <t>DEPARTAMENTO DE INVENTARIOS</t>
  </si>
  <si>
    <t>INFORME MENSUAL DE MERCANCIAS</t>
  </si>
  <si>
    <t>REALIZADO POR:</t>
  </si>
  <si>
    <t>FECHA DE REALIZACION:</t>
  </si>
  <si>
    <t>ELECTRODOMESTICOS LA GARANTIA LTDA.</t>
  </si>
  <si>
    <t>INVENTARIO DE MERCANCIA</t>
  </si>
  <si>
    <t>es aplicar el porcentaje (75%) al inventario inicial</t>
  </si>
  <si>
    <t>INVENTARIO PARCIAL</t>
  </si>
  <si>
    <t>es igual al inventario inicial más las entredas menos las salidas</t>
  </si>
  <si>
    <t>DEVOLUCION EN ENTRADAS</t>
  </si>
  <si>
    <t>DEVOLUCION EN SALIDAS</t>
  </si>
  <si>
    <t>Si las entradas son &gt;=50 la devolución en entrada es igual al 18% de las entrada, de lo contrario sera el 14% de las entradas</t>
  </si>
  <si>
    <t>INVENTARIO FINAL</t>
  </si>
  <si>
    <t>Es igual al inventario parcial menos la devolución en entradas más la devolución en salidas</t>
  </si>
  <si>
    <t>RESULTADOS OBTENIDOS</t>
  </si>
  <si>
    <t>Si el inventario final es menor a 80 debe salir un mensaje que diga BUENA DEMANDA, de lo contrario debe salir un mensaje que diga MALA DEMANDA</t>
  </si>
  <si>
    <t>OBSEVACIÓN EN DEVOLUCION EN SALIDAS</t>
  </si>
  <si>
    <t>Si la devolución en salidas es mayor a 3, debe salir un mensaje que diga ANALIZAR DEVOLUCIÓN, de lo contrario debe salir un mensaje que diga DEVOLUCION NORMAL</t>
  </si>
  <si>
    <t>NOTA</t>
  </si>
  <si>
    <t>Para hallar los cálculos de la parte inferior utilice las funciones vistas en clase según sea el caso</t>
  </si>
  <si>
    <t>TODOS LOS CALCULOS SE DEBEN HACER CON FORMULAS INDIRECTAS.</t>
  </si>
  <si>
    <t>PROMEDIO DE INVENTARIO INICIAL</t>
  </si>
  <si>
    <t>SALIDA MÁXIMA</t>
  </si>
  <si>
    <t>DEVOLUCIÓN MÍNIMA</t>
  </si>
  <si>
    <t>TOTAL INVENTARIO INICIAL Y FINAL</t>
  </si>
  <si>
    <t>PROMEDIO DE SALIDAS Y DEVOLUCIÓN EN SALIDAS</t>
  </si>
  <si>
    <t>MAXIMO DE DEVOLUCIÓN ENNTRADAS Y ENTRADAS</t>
  </si>
  <si>
    <t>CANTIDAD DE PRODUCTOS</t>
  </si>
  <si>
    <t>Para resolver los calculos necesarios en la planilla tenga en cuenta la siguiente informació:</t>
  </si>
  <si>
    <t>ORGANIZAR LA PLANILLA PARA IMPRIMIRLA Y DEBE QUEDAR EN UNA SOLA HOJA</t>
  </si>
  <si>
    <t>Al inventario inicial + las entradas por el porcentaje repectivo (35%)</t>
  </si>
  <si>
    <t>Si la salida es &gt;25 la devolución en salidas sera igual al 12% de las salidas, de lo contrario sera el 9% de las salidas</t>
  </si>
  <si>
    <t>Entradas</t>
  </si>
  <si>
    <t>mayores o iguales</t>
  </si>
  <si>
    <t xml:space="preserve">cantidad </t>
  </si>
  <si>
    <t>porcentaje</t>
  </si>
  <si>
    <t>menores</t>
  </si>
  <si>
    <t>DEVOLUCION DE SALIDAS</t>
  </si>
  <si>
    <t>devolucion salidas =12%  de las salidas</t>
  </si>
  <si>
    <t>devolucion salidas =9%  de las salidas</t>
  </si>
  <si>
    <t>devolucion de entradas =18%  de las entradas</t>
  </si>
  <si>
    <t>devolucion de entradas=14%  de las entradas</t>
  </si>
  <si>
    <t>Salidas</t>
  </si>
  <si>
    <t xml:space="preserve">mayores </t>
  </si>
  <si>
    <t>cantidad</t>
  </si>
  <si>
    <t>menores o iguales</t>
  </si>
  <si>
    <t>"BUENA DEMANDA"</t>
  </si>
  <si>
    <t>"MALA DEMANDA"</t>
  </si>
  <si>
    <t>Inventario final</t>
  </si>
  <si>
    <t>menor</t>
  </si>
  <si>
    <t>"ANALIZAR DEVOLUCION"</t>
  </si>
  <si>
    <t>"DEVOLUCION NORMAL"</t>
  </si>
  <si>
    <t>Devolucion en salidas</t>
  </si>
  <si>
    <t>mayores</t>
  </si>
  <si>
    <t>SOBEIMAN GUZMAN JIMENEZ</t>
  </si>
  <si>
    <t>E7</t>
  </si>
  <si>
    <t>C26</t>
  </si>
  <si>
    <t>C27</t>
  </si>
  <si>
    <t>F7</t>
  </si>
  <si>
    <t>C30</t>
  </si>
  <si>
    <t>C31</t>
  </si>
  <si>
    <t>J7</t>
  </si>
  <si>
    <t>I7</t>
  </si>
  <si>
    <t>OBSERVACIÓN EN DEVOLUCION EN SALIDAS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</si>
</sst>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Calibri"/>
      <family val="2"/>
    </font>
    <font>
      <sz val="8"/>
      <name val="Calibri"/>
      <family val="2"/>
    </font>
    <font>
      <b/>
      <sz val="28"/>
      <color indexed="18"/>
      <name val="Calibri"/>
      <family val="2"/>
    </font>
    <font>
      <sz val="10"/>
      <color indexed="18"/>
      <name val="Calibri"/>
      <family val="2"/>
    </font>
    <font>
      <b/>
      <sz val="10"/>
      <color indexed="18"/>
      <name val="Calibri"/>
      <family val="2"/>
    </font>
    <font>
      <b/>
      <sz val="8"/>
      <color indexed="18"/>
      <name val="Calibri"/>
      <family val="2"/>
    </font>
    <font>
      <b/>
      <sz val="12"/>
      <color indexed="18"/>
      <name val="Calibri"/>
      <family val="2"/>
    </font>
    <font>
      <b/>
      <sz val="16"/>
      <color indexed="18"/>
      <name val="Calibri"/>
      <family val="2"/>
    </font>
    <font>
      <sz val="8"/>
      <color indexed="18"/>
      <name val="Calibri"/>
      <family val="2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2" borderId="0" xfId="0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2" borderId="11" xfId="0" applyFont="1" applyFill="1" applyBorder="1"/>
    <xf numFmtId="0" fontId="3" fillId="2" borderId="12" xfId="0" applyFont="1" applyFill="1" applyBorder="1"/>
    <xf numFmtId="0" fontId="4" fillId="2" borderId="12" xfId="0" applyFont="1" applyFill="1" applyBorder="1"/>
    <xf numFmtId="3" fontId="4" fillId="2" borderId="6" xfId="0" applyNumberFormat="1" applyFont="1" applyFill="1" applyBorder="1"/>
    <xf numFmtId="0" fontId="3" fillId="2" borderId="6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4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Border="1"/>
    <xf numFmtId="3" fontId="3" fillId="2" borderId="6" xfId="0" applyNumberFormat="1" applyFont="1" applyFill="1" applyBorder="1"/>
    <xf numFmtId="0" fontId="6" fillId="0" borderId="0" xfId="0" applyFont="1" applyFill="1"/>
    <xf numFmtId="0" fontId="3" fillId="0" borderId="0" xfId="0" applyFont="1" applyFill="1"/>
    <xf numFmtId="0" fontId="3" fillId="0" borderId="0" xfId="0" applyFont="1" applyFill="1" applyBorder="1"/>
    <xf numFmtId="0" fontId="8" fillId="2" borderId="9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9" fontId="8" fillId="2" borderId="10" xfId="0" applyNumberFormat="1" applyFont="1" applyFill="1" applyBorder="1" applyAlignment="1">
      <alignment horizontal="center"/>
    </xf>
    <xf numFmtId="3" fontId="3" fillId="0" borderId="6" xfId="0" applyNumberFormat="1" applyFont="1" applyFill="1" applyBorder="1"/>
    <xf numFmtId="0" fontId="3" fillId="0" borderId="6" xfId="0" applyFont="1" applyFill="1" applyBorder="1"/>
    <xf numFmtId="14" fontId="3" fillId="2" borderId="13" xfId="0" applyNumberFormat="1" applyFont="1" applyFill="1" applyBorder="1"/>
    <xf numFmtId="0" fontId="0" fillId="0" borderId="17" xfId="0" applyBorder="1"/>
    <xf numFmtId="0" fontId="3" fillId="0" borderId="17" xfId="0" applyFont="1" applyBorder="1"/>
    <xf numFmtId="9" fontId="0" fillId="0" borderId="17" xfId="0" applyNumberFormat="1" applyBorder="1"/>
    <xf numFmtId="0" fontId="3" fillId="0" borderId="17" xfId="0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104775</xdr:colOff>
      <xdr:row>20</xdr:row>
      <xdr:rowOff>123825</xdr:rowOff>
    </xdr:to>
    <xdr:sp macro="" textlink="">
      <xdr:nvSpPr>
        <xdr:cNvPr id="3" name="Combina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24000" y="485775"/>
          <a:ext cx="4676775" cy="27146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si la entrada son &gt; o = 50</a:t>
          </a:r>
        </a:p>
      </xdr:txBody>
    </xdr:sp>
    <xdr:clientData/>
  </xdr:twoCellAnchor>
  <xdr:twoCellAnchor>
    <xdr:from>
      <xdr:col>1</xdr:col>
      <xdr:colOff>752475</xdr:colOff>
      <xdr:row>4</xdr:row>
      <xdr:rowOff>0</xdr:rowOff>
    </xdr:from>
    <xdr:to>
      <xdr:col>1</xdr:col>
      <xdr:colOff>752475</xdr:colOff>
      <xdr:row>20</xdr:row>
      <xdr:rowOff>114300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514475" y="485775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4</xdr:row>
      <xdr:rowOff>0</xdr:rowOff>
    </xdr:from>
    <xdr:to>
      <xdr:col>8</xdr:col>
      <xdr:colOff>114300</xdr:colOff>
      <xdr:row>20</xdr:row>
      <xdr:rowOff>114300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210300" y="485775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32</xdr:row>
      <xdr:rowOff>0</xdr:rowOff>
    </xdr:from>
    <xdr:to>
      <xdr:col>8</xdr:col>
      <xdr:colOff>104775</xdr:colOff>
      <xdr:row>48</xdr:row>
      <xdr:rowOff>123825</xdr:rowOff>
    </xdr:to>
    <xdr:sp macro="" textlink="">
      <xdr:nvSpPr>
        <xdr:cNvPr id="7" name="Combina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524000" y="5181600"/>
          <a:ext cx="4676775" cy="27146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si la salida es &gt; 25% </a:t>
          </a:r>
        </a:p>
      </xdr:txBody>
    </xdr:sp>
    <xdr:clientData/>
  </xdr:twoCellAnchor>
  <xdr:twoCellAnchor>
    <xdr:from>
      <xdr:col>2</xdr:col>
      <xdr:colOff>0</xdr:colOff>
      <xdr:row>32</xdr:row>
      <xdr:rowOff>28575</xdr:rowOff>
    </xdr:from>
    <xdr:to>
      <xdr:col>2</xdr:col>
      <xdr:colOff>0</xdr:colOff>
      <xdr:row>48</xdr:row>
      <xdr:rowOff>142875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524000" y="5210175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32</xdr:row>
      <xdr:rowOff>0</xdr:rowOff>
    </xdr:from>
    <xdr:to>
      <xdr:col>8</xdr:col>
      <xdr:colOff>123825</xdr:colOff>
      <xdr:row>48</xdr:row>
      <xdr:rowOff>114300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6219825" y="5181600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64</xdr:row>
      <xdr:rowOff>0</xdr:rowOff>
    </xdr:from>
    <xdr:to>
      <xdr:col>8</xdr:col>
      <xdr:colOff>104775</xdr:colOff>
      <xdr:row>80</xdr:row>
      <xdr:rowOff>123825</xdr:rowOff>
    </xdr:to>
    <xdr:sp macro="" textlink="">
      <xdr:nvSpPr>
        <xdr:cNvPr id="11" name="Combina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24000" y="9067800"/>
          <a:ext cx="4676775" cy="27146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inventario final &lt;80</a:t>
          </a:r>
        </a:p>
      </xdr:txBody>
    </xdr:sp>
    <xdr:clientData/>
  </xdr:twoCellAnchor>
  <xdr:twoCellAnchor>
    <xdr:from>
      <xdr:col>1</xdr:col>
      <xdr:colOff>742950</xdr:colOff>
      <xdr:row>64</xdr:row>
      <xdr:rowOff>9525</xdr:rowOff>
    </xdr:from>
    <xdr:to>
      <xdr:col>1</xdr:col>
      <xdr:colOff>742950</xdr:colOff>
      <xdr:row>80</xdr:row>
      <xdr:rowOff>123825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333625" y="9124950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123825</xdr:colOff>
      <xdr:row>64</xdr:row>
      <xdr:rowOff>9525</xdr:rowOff>
    </xdr:from>
    <xdr:to>
      <xdr:col>8</xdr:col>
      <xdr:colOff>123825</xdr:colOff>
      <xdr:row>80</xdr:row>
      <xdr:rowOff>123825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7048500" y="9124950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95</xdr:row>
      <xdr:rowOff>0</xdr:rowOff>
    </xdr:from>
    <xdr:to>
      <xdr:col>8</xdr:col>
      <xdr:colOff>104775</xdr:colOff>
      <xdr:row>111</xdr:row>
      <xdr:rowOff>123825</xdr:rowOff>
    </xdr:to>
    <xdr:sp macro="" textlink="">
      <xdr:nvSpPr>
        <xdr:cNvPr id="13" name="Combina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352675" y="14668500"/>
          <a:ext cx="4676775" cy="27146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600"/>
            <a:t>devolucion en salidas&gt;3</a:t>
          </a:r>
        </a:p>
      </xdr:txBody>
    </xdr:sp>
    <xdr:clientData/>
  </xdr:twoCellAnchor>
  <xdr:twoCellAnchor>
    <xdr:from>
      <xdr:col>2</xdr:col>
      <xdr:colOff>0</xdr:colOff>
      <xdr:row>95</xdr:row>
      <xdr:rowOff>9525</xdr:rowOff>
    </xdr:from>
    <xdr:to>
      <xdr:col>2</xdr:col>
      <xdr:colOff>0</xdr:colOff>
      <xdr:row>111</xdr:row>
      <xdr:rowOff>123825</xdr:rowOff>
    </xdr:to>
    <xdr:cxnSp macro="">
      <xdr:nvCxnSpPr>
        <xdr:cNvPr id="14" name="Conector recto de flecha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2352675" y="14678025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95</xdr:row>
      <xdr:rowOff>0</xdr:rowOff>
    </xdr:from>
    <xdr:to>
      <xdr:col>8</xdr:col>
      <xdr:colOff>114300</xdr:colOff>
      <xdr:row>111</xdr:row>
      <xdr:rowOff>114300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7038975" y="14668500"/>
          <a:ext cx="0" cy="2705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52388</xdr:colOff>
      <xdr:row>2</xdr:row>
      <xdr:rowOff>95250</xdr:rowOff>
    </xdr:from>
    <xdr:to>
      <xdr:col>8</xdr:col>
      <xdr:colOff>685800</xdr:colOff>
      <xdr:row>4</xdr:row>
      <xdr:rowOff>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stCxn id="3" idx="0"/>
        </xdr:cNvCxnSpPr>
      </xdr:nvCxnSpPr>
      <xdr:spPr>
        <a:xfrm flipV="1">
          <a:off x="4691063" y="523875"/>
          <a:ext cx="2919412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704850</xdr:colOff>
      <xdr:row>24</xdr:row>
      <xdr:rowOff>9525</xdr:rowOff>
    </xdr:from>
    <xdr:to>
      <xdr:col>3</xdr:col>
      <xdr:colOff>485775</xdr:colOff>
      <xdr:row>25</xdr:row>
      <xdr:rowOff>38100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3057525" y="4038600"/>
          <a:ext cx="54292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47625</xdr:colOff>
      <xdr:row>24</xdr:row>
      <xdr:rowOff>38100</xdr:rowOff>
    </xdr:from>
    <xdr:to>
      <xdr:col>9</xdr:col>
      <xdr:colOff>590550</xdr:colOff>
      <xdr:row>25</xdr:row>
      <xdr:rowOff>66675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/>
      </xdr:nvCxnSpPr>
      <xdr:spPr>
        <a:xfrm>
          <a:off x="7734300" y="4067175"/>
          <a:ext cx="54292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561975</xdr:colOff>
      <xdr:row>29</xdr:row>
      <xdr:rowOff>95250</xdr:rowOff>
    </xdr:from>
    <xdr:to>
      <xdr:col>8</xdr:col>
      <xdr:colOff>428625</xdr:colOff>
      <xdr:row>32</xdr:row>
      <xdr:rowOff>28575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 flipV="1">
          <a:off x="4438650" y="5076825"/>
          <a:ext cx="291465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533400</xdr:colOff>
      <xdr:row>51</xdr:row>
      <xdr:rowOff>28575</xdr:rowOff>
    </xdr:from>
    <xdr:to>
      <xdr:col>3</xdr:col>
      <xdr:colOff>161925</xdr:colOff>
      <xdr:row>52</xdr:row>
      <xdr:rowOff>104775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2886075" y="8610600"/>
          <a:ext cx="390525" cy="2381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619125</xdr:colOff>
      <xdr:row>51</xdr:row>
      <xdr:rowOff>28575</xdr:rowOff>
    </xdr:from>
    <xdr:to>
      <xdr:col>9</xdr:col>
      <xdr:colOff>438150</xdr:colOff>
      <xdr:row>52</xdr:row>
      <xdr:rowOff>57150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7543800" y="8610600"/>
          <a:ext cx="581025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62</xdr:row>
      <xdr:rowOff>47625</xdr:rowOff>
    </xdr:from>
    <xdr:to>
      <xdr:col>9</xdr:col>
      <xdr:colOff>47625</xdr:colOff>
      <xdr:row>64</xdr:row>
      <xdr:rowOff>76200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4371975" y="10553700"/>
          <a:ext cx="3362325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619125</xdr:colOff>
      <xdr:row>93</xdr:row>
      <xdr:rowOff>28575</xdr:rowOff>
    </xdr:from>
    <xdr:to>
      <xdr:col>9</xdr:col>
      <xdr:colOff>666750</xdr:colOff>
      <xdr:row>94</xdr:row>
      <xdr:rowOff>142875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/>
      </xdr:nvCxnSpPr>
      <xdr:spPr>
        <a:xfrm flipV="1">
          <a:off x="5257800" y="15697200"/>
          <a:ext cx="3095625" cy="276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52" zoomScale="75" workbookViewId="0">
      <selection activeCell="E39" sqref="E39"/>
    </sheetView>
  </sheetViews>
  <sheetFormatPr baseColWidth="10" defaultRowHeight="12.75" x14ac:dyDescent="0.2"/>
  <cols>
    <col min="1" max="1" width="15.5703125" style="1" customWidth="1"/>
    <col min="2" max="2" width="22.85546875" style="1" customWidth="1"/>
    <col min="3" max="3" width="13.85546875" style="1" customWidth="1"/>
    <col min="4" max="4" width="12" style="1" customWidth="1"/>
    <col min="5" max="5" width="12.28515625" style="1" customWidth="1"/>
    <col min="6" max="6" width="9.42578125" style="1" customWidth="1"/>
    <col min="7" max="7" width="11.5703125" style="1" bestFit="1" customWidth="1"/>
    <col min="8" max="8" width="17.140625" style="1" customWidth="1"/>
    <col min="9" max="9" width="15.7109375" style="1" customWidth="1"/>
    <col min="10" max="10" width="12.7109375" style="1" customWidth="1"/>
    <col min="11" max="11" width="16.85546875" style="1" customWidth="1"/>
    <col min="12" max="12" width="23.5703125" style="1" customWidth="1"/>
    <col min="13" max="16384" width="11.42578125" style="1"/>
  </cols>
  <sheetData>
    <row r="1" spans="1:12" ht="36" x14ac:dyDescent="0.55000000000000004">
      <c r="A1" s="48" t="s">
        <v>39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3.5" thickBot="1" x14ac:dyDescent="0.25">
      <c r="A2" s="51" t="s">
        <v>40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x14ac:dyDescent="0.2">
      <c r="A3" s="19" t="s">
        <v>35</v>
      </c>
      <c r="B3" s="2"/>
      <c r="C3" s="2"/>
      <c r="D3" s="2"/>
      <c r="E3" s="2"/>
      <c r="F3" s="2"/>
      <c r="G3" s="2"/>
      <c r="H3" s="19" t="s">
        <v>37</v>
      </c>
      <c r="I3" s="20"/>
      <c r="J3" s="16" t="s">
        <v>89</v>
      </c>
      <c r="K3" s="17"/>
      <c r="L3" s="18"/>
    </row>
    <row r="4" spans="1:12" ht="13.5" thickBot="1" x14ac:dyDescent="0.25">
      <c r="A4" s="19" t="s">
        <v>36</v>
      </c>
      <c r="B4" s="2"/>
      <c r="C4" s="2"/>
      <c r="D4" s="2"/>
      <c r="E4" s="2"/>
      <c r="F4" s="2"/>
      <c r="G4" s="2"/>
      <c r="H4" s="19" t="s">
        <v>38</v>
      </c>
      <c r="I4" s="20"/>
      <c r="J4" s="37">
        <f ca="1">TODAY()</f>
        <v>43390</v>
      </c>
      <c r="K4" s="22"/>
      <c r="L4" s="23"/>
    </row>
    <row r="5" spans="1:12" ht="13.5" thickBot="1" x14ac:dyDescent="0.25">
      <c r="A5" s="45" t="s">
        <v>14</v>
      </c>
      <c r="B5" s="46"/>
      <c r="C5" s="47"/>
      <c r="D5" s="31" t="s">
        <v>3</v>
      </c>
      <c r="E5" s="31" t="s">
        <v>5</v>
      </c>
      <c r="F5" s="31" t="s">
        <v>6</v>
      </c>
      <c r="G5" s="31" t="s">
        <v>3</v>
      </c>
      <c r="H5" s="31" t="s">
        <v>8</v>
      </c>
      <c r="I5" s="31" t="s">
        <v>8</v>
      </c>
      <c r="J5" s="31" t="s">
        <v>3</v>
      </c>
      <c r="K5" s="31" t="s">
        <v>10</v>
      </c>
      <c r="L5" s="31" t="s">
        <v>12</v>
      </c>
    </row>
    <row r="6" spans="1:12" ht="13.5" thickBot="1" x14ac:dyDescent="0.25">
      <c r="A6" s="32" t="s">
        <v>0</v>
      </c>
      <c r="B6" s="32" t="s">
        <v>1</v>
      </c>
      <c r="C6" s="32" t="s">
        <v>2</v>
      </c>
      <c r="D6" s="33" t="s">
        <v>4</v>
      </c>
      <c r="E6" s="34">
        <v>0.75</v>
      </c>
      <c r="F6" s="34">
        <v>0.35</v>
      </c>
      <c r="G6" s="33" t="s">
        <v>7</v>
      </c>
      <c r="H6" s="33" t="s">
        <v>5</v>
      </c>
      <c r="I6" s="33" t="s">
        <v>6</v>
      </c>
      <c r="J6" s="33" t="s">
        <v>9</v>
      </c>
      <c r="K6" s="33" t="s">
        <v>11</v>
      </c>
      <c r="L6" s="33" t="s">
        <v>13</v>
      </c>
    </row>
    <row r="7" spans="1:12" ht="13.5" thickBot="1" x14ac:dyDescent="0.25">
      <c r="A7" s="35" t="s">
        <v>15</v>
      </c>
      <c r="B7" s="35" t="s">
        <v>23</v>
      </c>
      <c r="C7" s="35" t="s">
        <v>31</v>
      </c>
      <c r="D7" s="35">
        <v>68</v>
      </c>
      <c r="E7" s="35">
        <f>+D7*$E$6</f>
        <v>51</v>
      </c>
      <c r="F7" s="35">
        <f>+(D7+E7)*$F$6</f>
        <v>41.65</v>
      </c>
      <c r="G7" s="35">
        <f>+D7+E7-F7</f>
        <v>77.349999999999994</v>
      </c>
      <c r="H7" s="35">
        <f>+IF(E7&gt;=$B$26,E7*$C$26,E7*$C$27)</f>
        <v>9.18</v>
      </c>
      <c r="I7" s="35">
        <f>+IF(F7&gt;$B$30,F7*$C$30,F7*$C$31)</f>
        <v>4.9979999999999993</v>
      </c>
      <c r="J7" s="35">
        <f>+G7-H7+I7</f>
        <v>73.167999999999992</v>
      </c>
      <c r="K7" s="36" t="str">
        <f>+IF(J7&lt;$B$34,"BUENA DEMANDA","MALA DEMANDA")</f>
        <v>BUENA DEMANDA</v>
      </c>
      <c r="L7" s="36" t="str">
        <f>+IF(I7&gt;B37,"ANALIZAR DEVOLUCION","DEVOLUCION NORMAL")</f>
        <v>ANALIZAR DEVOLUCION</v>
      </c>
    </row>
    <row r="8" spans="1:12" ht="13.5" thickBot="1" x14ac:dyDescent="0.25">
      <c r="A8" s="35" t="s">
        <v>16</v>
      </c>
      <c r="B8" s="35" t="s">
        <v>24</v>
      </c>
      <c r="C8" s="35" t="s">
        <v>32</v>
      </c>
      <c r="D8" s="35">
        <v>85</v>
      </c>
      <c r="E8" s="35">
        <f t="shared" ref="E8:E14" si="0">+D8*$E$6</f>
        <v>63.75</v>
      </c>
      <c r="F8" s="35">
        <f t="shared" ref="F8:F14" si="1">+(D8+E8)*$F$6</f>
        <v>52.0625</v>
      </c>
      <c r="G8" s="35">
        <f t="shared" ref="G8:G14" si="2">+D8+E8-F8</f>
        <v>96.6875</v>
      </c>
      <c r="H8" s="35">
        <f t="shared" ref="H8:H14" si="3">+IF(E8&gt;=$B$26,E8*$C$26,E8*$C$27)</f>
        <v>11.475</v>
      </c>
      <c r="I8" s="35">
        <f t="shared" ref="I8:I14" si="4">+IF(F8&gt;$B$30,F8*$C$30,F8*$C$31)</f>
        <v>6.2474999999999996</v>
      </c>
      <c r="J8" s="35">
        <f t="shared" ref="J8:J14" si="5">+G8-H8+I8</f>
        <v>91.460000000000008</v>
      </c>
      <c r="K8" s="36" t="str">
        <f t="shared" ref="K8:K14" si="6">+IF(J8&lt;$B$34,"BUENA DEMANDA","MALA DEMANDA")</f>
        <v>MALA DEMANDA</v>
      </c>
      <c r="L8" s="36" t="str">
        <f t="shared" ref="L8:L14" si="7">+IF(I8&gt;B38,"ANALIZAR DEVOLUCION","DEVOLUCION NORMAL")</f>
        <v>ANALIZAR DEVOLUCION</v>
      </c>
    </row>
    <row r="9" spans="1:12" ht="13.5" thickBot="1" x14ac:dyDescent="0.25">
      <c r="A9" s="35" t="s">
        <v>17</v>
      </c>
      <c r="B9" s="35" t="s">
        <v>25</v>
      </c>
      <c r="C9" s="35" t="s">
        <v>32</v>
      </c>
      <c r="D9" s="35">
        <v>32</v>
      </c>
      <c r="E9" s="35">
        <f t="shared" si="0"/>
        <v>24</v>
      </c>
      <c r="F9" s="35">
        <f t="shared" si="1"/>
        <v>19.599999999999998</v>
      </c>
      <c r="G9" s="35">
        <f t="shared" si="2"/>
        <v>36.400000000000006</v>
      </c>
      <c r="H9" s="35">
        <f t="shared" si="3"/>
        <v>3.3600000000000003</v>
      </c>
      <c r="I9" s="35">
        <f t="shared" si="4"/>
        <v>1.7639999999999998</v>
      </c>
      <c r="J9" s="35">
        <f t="shared" si="5"/>
        <v>34.804000000000009</v>
      </c>
      <c r="K9" s="36" t="str">
        <f t="shared" si="6"/>
        <v>BUENA DEMANDA</v>
      </c>
      <c r="L9" s="36" t="str">
        <f t="shared" si="7"/>
        <v>ANALIZAR DEVOLUCION</v>
      </c>
    </row>
    <row r="10" spans="1:12" ht="13.5" thickBot="1" x14ac:dyDescent="0.25">
      <c r="A10" s="35" t="s">
        <v>18</v>
      </c>
      <c r="B10" s="35" t="s">
        <v>26</v>
      </c>
      <c r="C10" s="35" t="s">
        <v>33</v>
      </c>
      <c r="D10" s="35">
        <v>5</v>
      </c>
      <c r="E10" s="35">
        <f t="shared" si="0"/>
        <v>3.75</v>
      </c>
      <c r="F10" s="35">
        <f t="shared" si="1"/>
        <v>3.0625</v>
      </c>
      <c r="G10" s="35">
        <f t="shared" si="2"/>
        <v>5.6875</v>
      </c>
      <c r="H10" s="35">
        <f t="shared" si="3"/>
        <v>0.52500000000000002</v>
      </c>
      <c r="I10" s="35">
        <f t="shared" si="4"/>
        <v>0.27562500000000001</v>
      </c>
      <c r="J10" s="35">
        <f t="shared" si="5"/>
        <v>5.4381249999999994</v>
      </c>
      <c r="K10" s="36" t="str">
        <f t="shared" si="6"/>
        <v>BUENA DEMANDA</v>
      </c>
      <c r="L10" s="36" t="str">
        <f t="shared" si="7"/>
        <v>ANALIZAR DEVOLUCION</v>
      </c>
    </row>
    <row r="11" spans="1:12" ht="13.5" thickBot="1" x14ac:dyDescent="0.25">
      <c r="A11" s="35" t="s">
        <v>19</v>
      </c>
      <c r="B11" s="35" t="s">
        <v>27</v>
      </c>
      <c r="C11" s="35" t="s">
        <v>31</v>
      </c>
      <c r="D11" s="35">
        <v>90</v>
      </c>
      <c r="E11" s="35">
        <f t="shared" si="0"/>
        <v>67.5</v>
      </c>
      <c r="F11" s="35">
        <f t="shared" si="1"/>
        <v>55.125</v>
      </c>
      <c r="G11" s="35">
        <f t="shared" si="2"/>
        <v>102.375</v>
      </c>
      <c r="H11" s="35">
        <f t="shared" si="3"/>
        <v>12.15</v>
      </c>
      <c r="I11" s="35">
        <f t="shared" si="4"/>
        <v>6.6149999999999993</v>
      </c>
      <c r="J11" s="35">
        <f t="shared" si="5"/>
        <v>96.839999999999989</v>
      </c>
      <c r="K11" s="36" t="str">
        <f t="shared" si="6"/>
        <v>MALA DEMANDA</v>
      </c>
      <c r="L11" s="36" t="str">
        <f t="shared" si="7"/>
        <v>DEVOLUCION NORMAL</v>
      </c>
    </row>
    <row r="12" spans="1:12" ht="13.5" thickBot="1" x14ac:dyDescent="0.25">
      <c r="A12" s="35" t="s">
        <v>20</v>
      </c>
      <c r="B12" s="35" t="s">
        <v>28</v>
      </c>
      <c r="C12" s="35" t="s">
        <v>31</v>
      </c>
      <c r="D12" s="35">
        <v>30</v>
      </c>
      <c r="E12" s="35">
        <f t="shared" si="0"/>
        <v>22.5</v>
      </c>
      <c r="F12" s="35">
        <f t="shared" si="1"/>
        <v>18.375</v>
      </c>
      <c r="G12" s="35">
        <f t="shared" si="2"/>
        <v>34.125</v>
      </c>
      <c r="H12" s="35">
        <f t="shared" si="3"/>
        <v>3.1500000000000004</v>
      </c>
      <c r="I12" s="35">
        <f t="shared" si="4"/>
        <v>1.6537499999999998</v>
      </c>
      <c r="J12" s="35">
        <f t="shared" si="5"/>
        <v>32.628750000000004</v>
      </c>
      <c r="K12" s="36" t="str">
        <f t="shared" si="6"/>
        <v>BUENA DEMANDA</v>
      </c>
      <c r="L12" s="36" t="str">
        <f t="shared" si="7"/>
        <v>DEVOLUCION NORMAL</v>
      </c>
    </row>
    <row r="13" spans="1:12" ht="13.5" thickBot="1" x14ac:dyDescent="0.25">
      <c r="A13" s="35" t="s">
        <v>21</v>
      </c>
      <c r="B13" s="35" t="s">
        <v>29</v>
      </c>
      <c r="C13" s="35" t="s">
        <v>32</v>
      </c>
      <c r="D13" s="35">
        <v>45</v>
      </c>
      <c r="E13" s="35">
        <f t="shared" si="0"/>
        <v>33.75</v>
      </c>
      <c r="F13" s="35">
        <f t="shared" si="1"/>
        <v>27.5625</v>
      </c>
      <c r="G13" s="35">
        <f t="shared" si="2"/>
        <v>51.1875</v>
      </c>
      <c r="H13" s="35">
        <f t="shared" si="3"/>
        <v>4.7250000000000005</v>
      </c>
      <c r="I13" s="35">
        <f t="shared" si="4"/>
        <v>3.3074999999999997</v>
      </c>
      <c r="J13" s="35">
        <f t="shared" si="5"/>
        <v>49.769999999999996</v>
      </c>
      <c r="K13" s="36" t="str">
        <f t="shared" si="6"/>
        <v>BUENA DEMANDA</v>
      </c>
      <c r="L13" s="36" t="str">
        <f t="shared" si="7"/>
        <v>DEVOLUCION NORMAL</v>
      </c>
    </row>
    <row r="14" spans="1:12" ht="13.5" thickBot="1" x14ac:dyDescent="0.25">
      <c r="A14" s="35" t="s">
        <v>22</v>
      </c>
      <c r="B14" s="35" t="s">
        <v>30</v>
      </c>
      <c r="C14" s="15" t="s">
        <v>33</v>
      </c>
      <c r="D14" s="27">
        <v>10</v>
      </c>
      <c r="E14" s="35">
        <f t="shared" si="0"/>
        <v>7.5</v>
      </c>
      <c r="F14" s="35">
        <f t="shared" si="1"/>
        <v>6.125</v>
      </c>
      <c r="G14" s="35">
        <f t="shared" si="2"/>
        <v>11.375</v>
      </c>
      <c r="H14" s="35">
        <f t="shared" si="3"/>
        <v>1.05</v>
      </c>
      <c r="I14" s="35">
        <f t="shared" si="4"/>
        <v>0.55125000000000002</v>
      </c>
      <c r="J14" s="35">
        <f t="shared" si="5"/>
        <v>10.876249999999999</v>
      </c>
      <c r="K14" s="36" t="str">
        <f t="shared" si="6"/>
        <v>BUENA DEMANDA</v>
      </c>
      <c r="L14" s="36" t="str">
        <f t="shared" si="7"/>
        <v>DEVOLUCION NORMAL</v>
      </c>
    </row>
    <row r="15" spans="1:12" ht="13.5" thickBot="1" x14ac:dyDescent="0.25">
      <c r="A15" s="19"/>
      <c r="B15" s="2"/>
      <c r="C15" s="3"/>
      <c r="D15" s="4"/>
      <c r="E15" s="5"/>
      <c r="F15" s="6"/>
      <c r="G15" s="6"/>
      <c r="H15" s="6"/>
      <c r="I15" s="6"/>
      <c r="J15" s="6"/>
      <c r="K15" s="2"/>
      <c r="L15" s="20"/>
    </row>
    <row r="16" spans="1:12" ht="13.5" thickBot="1" x14ac:dyDescent="0.25">
      <c r="A16" s="11" t="s">
        <v>34</v>
      </c>
      <c r="B16" s="12"/>
      <c r="C16" s="12"/>
      <c r="D16" s="12"/>
      <c r="E16" s="14">
        <f>SUM(J7:J14)</f>
        <v>394.98512499999993</v>
      </c>
      <c r="F16" s="16"/>
      <c r="G16" s="17"/>
      <c r="H16" s="17"/>
      <c r="I16" s="17"/>
      <c r="J16" s="17"/>
      <c r="K16" s="17"/>
      <c r="L16" s="18"/>
    </row>
    <row r="17" spans="1:12" ht="13.5" thickBot="1" x14ac:dyDescent="0.25">
      <c r="A17" s="11" t="s">
        <v>56</v>
      </c>
      <c r="B17" s="12"/>
      <c r="C17" s="12"/>
      <c r="D17" s="12"/>
      <c r="E17" s="14">
        <f>+AVERAGE(D7:D14)</f>
        <v>45.625</v>
      </c>
      <c r="F17" s="19"/>
      <c r="G17" s="2"/>
      <c r="H17" s="2"/>
      <c r="I17" s="2"/>
      <c r="J17" s="2"/>
      <c r="K17" s="2"/>
      <c r="L17" s="20"/>
    </row>
    <row r="18" spans="1:12" ht="13.5" thickBot="1" x14ac:dyDescent="0.25">
      <c r="A18" s="11" t="s">
        <v>57</v>
      </c>
      <c r="B18" s="12"/>
      <c r="C18" s="12"/>
      <c r="D18" s="12"/>
      <c r="E18" s="14">
        <f>+MAX(F7:F14)</f>
        <v>55.125</v>
      </c>
      <c r="F18" s="19"/>
      <c r="G18" s="2"/>
      <c r="H18" s="2"/>
      <c r="I18" s="2"/>
      <c r="J18" s="2"/>
      <c r="K18" s="2"/>
      <c r="L18" s="20"/>
    </row>
    <row r="19" spans="1:12" ht="13.5" thickBot="1" x14ac:dyDescent="0.25">
      <c r="A19" s="11" t="s">
        <v>58</v>
      </c>
      <c r="B19" s="12"/>
      <c r="C19" s="12"/>
      <c r="D19" s="12"/>
      <c r="E19" s="14">
        <f>+MIN(H7:H14,I7:I14)</f>
        <v>0.27562500000000001</v>
      </c>
      <c r="F19" s="19"/>
      <c r="G19" s="2"/>
      <c r="H19" s="2"/>
      <c r="I19" s="2"/>
      <c r="J19" s="2"/>
      <c r="K19" s="2"/>
      <c r="L19" s="20"/>
    </row>
    <row r="20" spans="1:12" ht="13.5" thickBot="1" x14ac:dyDescent="0.25">
      <c r="A20" s="11" t="s">
        <v>59</v>
      </c>
      <c r="B20" s="12"/>
      <c r="C20" s="12"/>
      <c r="D20" s="13"/>
      <c r="E20" s="14">
        <f>SUM(D7:D14,J7:J14)</f>
        <v>759.98512500000004</v>
      </c>
      <c r="F20" s="19"/>
      <c r="G20" s="2"/>
      <c r="H20" s="2"/>
      <c r="I20" s="2"/>
      <c r="J20" s="2"/>
      <c r="K20" s="2"/>
      <c r="L20" s="20"/>
    </row>
    <row r="21" spans="1:12" ht="13.5" thickBot="1" x14ac:dyDescent="0.25">
      <c r="A21" s="11" t="s">
        <v>60</v>
      </c>
      <c r="B21" s="12"/>
      <c r="C21" s="12"/>
      <c r="D21" s="13"/>
      <c r="E21" s="14">
        <f>+AVERAGE(F7:F14,I7:I14)</f>
        <v>15.560945312500001</v>
      </c>
      <c r="F21" s="19"/>
      <c r="G21" s="2"/>
      <c r="H21" s="2"/>
      <c r="I21" s="2"/>
      <c r="J21" s="2"/>
      <c r="K21" s="2"/>
      <c r="L21" s="20"/>
    </row>
    <row r="22" spans="1:12" ht="13.5" thickBot="1" x14ac:dyDescent="0.25">
      <c r="A22" s="11" t="s">
        <v>61</v>
      </c>
      <c r="B22" s="12"/>
      <c r="C22" s="12"/>
      <c r="D22" s="13"/>
      <c r="E22" s="14">
        <f>+MAX(H7:H14,I7:I14)</f>
        <v>12.15</v>
      </c>
      <c r="F22" s="19"/>
      <c r="G22" s="2"/>
      <c r="H22" s="2"/>
      <c r="I22" s="2"/>
      <c r="J22" s="2"/>
      <c r="K22" s="2"/>
      <c r="L22" s="20"/>
    </row>
    <row r="23" spans="1:12" ht="13.5" thickBot="1" x14ac:dyDescent="0.25">
      <c r="A23" s="11" t="s">
        <v>62</v>
      </c>
      <c r="B23" s="12"/>
      <c r="C23" s="12"/>
      <c r="D23" s="13"/>
      <c r="E23" s="14">
        <f>+COUNTA(A7:A14)</f>
        <v>8</v>
      </c>
      <c r="F23" s="21"/>
      <c r="G23" s="22"/>
      <c r="H23" s="22"/>
      <c r="I23" s="22"/>
      <c r="J23" s="22"/>
      <c r="K23" s="22"/>
      <c r="L23" s="23"/>
    </row>
    <row r="25" spans="1:12" ht="13.5" thickBot="1" x14ac:dyDescent="0.25">
      <c r="A25" s="24" t="s">
        <v>67</v>
      </c>
      <c r="B25" s="24" t="s">
        <v>69</v>
      </c>
      <c r="C25" s="24" t="s">
        <v>70</v>
      </c>
    </row>
    <row r="26" spans="1:12" ht="13.5" thickBot="1" x14ac:dyDescent="0.25">
      <c r="A26" s="38" t="s">
        <v>68</v>
      </c>
      <c r="B26" s="39">
        <v>50</v>
      </c>
      <c r="C26" s="40">
        <v>0.18</v>
      </c>
    </row>
    <row r="27" spans="1:12" ht="13.5" thickBot="1" x14ac:dyDescent="0.25">
      <c r="A27" s="38" t="s">
        <v>71</v>
      </c>
      <c r="B27" s="39">
        <v>50</v>
      </c>
      <c r="C27" s="40">
        <v>0.14000000000000001</v>
      </c>
    </row>
    <row r="28" spans="1:12" ht="15" customHeight="1" x14ac:dyDescent="0.2"/>
    <row r="29" spans="1:12" ht="15" customHeight="1" thickBot="1" x14ac:dyDescent="0.25">
      <c r="A29" s="24" t="s">
        <v>77</v>
      </c>
      <c r="B29" s="24" t="s">
        <v>79</v>
      </c>
      <c r="C29" s="24" t="s">
        <v>70</v>
      </c>
    </row>
    <row r="30" spans="1:12" ht="15" customHeight="1" thickBot="1" x14ac:dyDescent="0.25">
      <c r="A30" s="38" t="s">
        <v>78</v>
      </c>
      <c r="B30" s="39">
        <v>25</v>
      </c>
      <c r="C30" s="40">
        <v>0.12</v>
      </c>
    </row>
    <row r="31" spans="1:12" ht="15" customHeight="1" thickBot="1" x14ac:dyDescent="0.25">
      <c r="A31" s="38" t="s">
        <v>80</v>
      </c>
      <c r="B31" s="39">
        <v>25</v>
      </c>
      <c r="C31" s="40">
        <v>0.09</v>
      </c>
    </row>
    <row r="33" spans="1:6" ht="13.5" thickBot="1" x14ac:dyDescent="0.25">
      <c r="A33" s="24" t="s">
        <v>83</v>
      </c>
    </row>
    <row r="34" spans="1:6" ht="13.5" thickBot="1" x14ac:dyDescent="0.25">
      <c r="A34" s="41" t="s">
        <v>84</v>
      </c>
      <c r="B34" s="41">
        <v>80</v>
      </c>
      <c r="C34" s="41"/>
    </row>
    <row r="36" spans="1:6" ht="13.5" thickBot="1" x14ac:dyDescent="0.25">
      <c r="A36" s="24" t="s">
        <v>87</v>
      </c>
    </row>
    <row r="37" spans="1:6" ht="13.5" thickBot="1" x14ac:dyDescent="0.25">
      <c r="A37" s="39" t="s">
        <v>88</v>
      </c>
      <c r="B37" s="39">
        <v>3</v>
      </c>
      <c r="C37" s="39"/>
    </row>
    <row r="38" spans="1:6" x14ac:dyDescent="0.2">
      <c r="A38" s="26"/>
      <c r="B38" s="26"/>
      <c r="C38" s="26"/>
    </row>
    <row r="39" spans="1:6" ht="15.75" x14ac:dyDescent="0.25">
      <c r="A39" s="7" t="s">
        <v>63</v>
      </c>
    </row>
    <row r="41" spans="1:6" s="29" customFormat="1" ht="15.75" x14ac:dyDescent="0.25">
      <c r="A41" s="8" t="s">
        <v>53</v>
      </c>
      <c r="B41" s="28" t="s">
        <v>55</v>
      </c>
      <c r="C41" s="28"/>
      <c r="D41" s="28"/>
      <c r="E41" s="28"/>
      <c r="F41" s="28"/>
    </row>
    <row r="42" spans="1:6" s="29" customFormat="1" x14ac:dyDescent="0.2">
      <c r="A42" s="9" t="s">
        <v>5</v>
      </c>
      <c r="B42" s="30" t="s">
        <v>41</v>
      </c>
    </row>
    <row r="43" spans="1:6" s="29" customFormat="1" x14ac:dyDescent="0.2">
      <c r="A43" s="9" t="s">
        <v>6</v>
      </c>
      <c r="B43" s="29" t="s">
        <v>65</v>
      </c>
    </row>
    <row r="44" spans="1:6" s="29" customFormat="1" x14ac:dyDescent="0.2">
      <c r="A44" s="9" t="s">
        <v>42</v>
      </c>
      <c r="B44" s="29" t="s">
        <v>43</v>
      </c>
    </row>
    <row r="45" spans="1:6" s="29" customFormat="1" x14ac:dyDescent="0.2">
      <c r="A45" s="9" t="s">
        <v>44</v>
      </c>
      <c r="B45" s="29" t="s">
        <v>46</v>
      </c>
    </row>
    <row r="46" spans="1:6" s="29" customFormat="1" x14ac:dyDescent="0.2">
      <c r="A46" s="9" t="s">
        <v>45</v>
      </c>
      <c r="B46" s="29" t="s">
        <v>66</v>
      </c>
    </row>
    <row r="47" spans="1:6" s="29" customFormat="1" x14ac:dyDescent="0.2">
      <c r="A47" s="9" t="s">
        <v>47</v>
      </c>
      <c r="B47" s="29" t="s">
        <v>48</v>
      </c>
    </row>
    <row r="48" spans="1:6" x14ac:dyDescent="0.2">
      <c r="A48" s="9" t="s">
        <v>49</v>
      </c>
      <c r="B48" s="1" t="s">
        <v>50</v>
      </c>
    </row>
    <row r="49" spans="1:2" ht="33.75" x14ac:dyDescent="0.2">
      <c r="A49" s="10" t="s">
        <v>51</v>
      </c>
      <c r="B49" s="1" t="s">
        <v>52</v>
      </c>
    </row>
    <row r="50" spans="1:2" x14ac:dyDescent="0.2">
      <c r="A50" s="9" t="s">
        <v>53</v>
      </c>
      <c r="B50" s="1" t="s">
        <v>54</v>
      </c>
    </row>
    <row r="52" spans="1:2" x14ac:dyDescent="0.2">
      <c r="A52" s="9" t="s">
        <v>64</v>
      </c>
    </row>
  </sheetData>
  <mergeCells count="3">
    <mergeCell ref="A5:C5"/>
    <mergeCell ref="A1:L1"/>
    <mergeCell ref="A2:L2"/>
  </mergeCells>
  <phoneticPr fontId="1" type="noConversion"/>
  <printOptions horizontalCentered="1" verticalCentered="1"/>
  <pageMargins left="0.11811023622047245" right="0.11811023622047245" top="0.47244094488188981" bottom="0.35433070866141736" header="0.31496062992125984" footer="0.31496062992125984"/>
  <pageSetup scale="80" orientation="landscape" horizontalDpi="120" verticalDpi="72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"/>
  <sheetViews>
    <sheetView topLeftCell="A112" workbookViewId="0">
      <selection activeCell="A90" sqref="A90"/>
    </sheetView>
  </sheetViews>
  <sheetFormatPr baseColWidth="10" defaultRowHeight="12.75" x14ac:dyDescent="0.2"/>
  <cols>
    <col min="1" max="1" width="23.85546875" customWidth="1"/>
  </cols>
  <sheetData>
    <row r="1" spans="1:10" ht="21" x14ac:dyDescent="0.35">
      <c r="A1" s="54" t="s">
        <v>44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1" t="s">
        <v>46</v>
      </c>
      <c r="B2" s="1"/>
      <c r="C2" s="1"/>
      <c r="D2" s="1"/>
      <c r="E2" s="1"/>
      <c r="F2" s="1"/>
      <c r="G2" s="1"/>
      <c r="H2" s="1"/>
      <c r="I2" s="1"/>
    </row>
    <row r="3" spans="1:10" ht="15.75" x14ac:dyDescent="0.25">
      <c r="J3" s="42" t="s">
        <v>90</v>
      </c>
    </row>
    <row r="23" spans="1:11" x14ac:dyDescent="0.2">
      <c r="B23" s="55" t="b">
        <v>1</v>
      </c>
      <c r="C23" s="55"/>
      <c r="D23" s="55"/>
      <c r="H23" s="55" t="b">
        <v>0</v>
      </c>
      <c r="I23" s="55"/>
      <c r="J23" s="55"/>
    </row>
    <row r="24" spans="1:11" x14ac:dyDescent="0.2">
      <c r="B24" s="25" t="s">
        <v>75</v>
      </c>
      <c r="C24" s="25"/>
      <c r="D24" s="25"/>
      <c r="H24" s="55" t="s">
        <v>76</v>
      </c>
      <c r="I24" s="55"/>
      <c r="J24" s="55"/>
    </row>
    <row r="26" spans="1:11" ht="15.75" x14ac:dyDescent="0.25">
      <c r="E26" s="42" t="s">
        <v>91</v>
      </c>
      <c r="K26" s="42" t="s">
        <v>92</v>
      </c>
    </row>
    <row r="29" spans="1:11" ht="21" x14ac:dyDescent="0.35">
      <c r="A29" s="54" t="s">
        <v>72</v>
      </c>
      <c r="B29" s="54"/>
      <c r="C29" s="54"/>
      <c r="D29" s="54"/>
      <c r="E29" s="54"/>
      <c r="F29" s="54"/>
      <c r="G29" s="54"/>
      <c r="H29" s="54"/>
      <c r="I29" s="54"/>
      <c r="J29" s="54"/>
    </row>
    <row r="30" spans="1:11" ht="15.75" x14ac:dyDescent="0.25">
      <c r="A30" s="1" t="s">
        <v>66</v>
      </c>
      <c r="B30" s="1"/>
      <c r="C30" s="1"/>
      <c r="D30" s="1"/>
      <c r="E30" s="1"/>
      <c r="F30" s="1"/>
      <c r="G30" s="1"/>
      <c r="H30" s="1"/>
      <c r="J30" s="42" t="s">
        <v>93</v>
      </c>
    </row>
    <row r="50" spans="1:10" x14ac:dyDescent="0.2">
      <c r="B50" t="b">
        <v>1</v>
      </c>
      <c r="H50" t="b">
        <v>0</v>
      </c>
    </row>
    <row r="51" spans="1:10" x14ac:dyDescent="0.2">
      <c r="B51" t="s">
        <v>73</v>
      </c>
      <c r="H51" t="s">
        <v>74</v>
      </c>
    </row>
    <row r="54" spans="1:10" ht="15.75" x14ac:dyDescent="0.25">
      <c r="D54" s="42" t="s">
        <v>94</v>
      </c>
      <c r="J54" s="43" t="s">
        <v>95</v>
      </c>
    </row>
    <row r="59" spans="1:10" ht="21" x14ac:dyDescent="0.35">
      <c r="A59" s="54" t="s">
        <v>49</v>
      </c>
      <c r="B59" s="54"/>
      <c r="C59" s="54"/>
      <c r="D59" s="54"/>
      <c r="E59" s="54"/>
      <c r="F59" s="54"/>
      <c r="G59" s="54"/>
      <c r="H59" s="54"/>
      <c r="I59" s="54"/>
      <c r="J59" s="54"/>
    </row>
    <row r="61" spans="1:10" x14ac:dyDescent="0.2">
      <c r="A61" s="1" t="s">
        <v>50</v>
      </c>
      <c r="C61" s="1"/>
      <c r="D61" s="1"/>
      <c r="E61" s="1"/>
      <c r="F61" s="1"/>
      <c r="G61" s="1"/>
      <c r="H61" s="1"/>
      <c r="I61" s="1"/>
      <c r="J61" s="1"/>
    </row>
    <row r="63" spans="1:10" ht="15.75" x14ac:dyDescent="0.25">
      <c r="J63" s="44" t="s">
        <v>96</v>
      </c>
    </row>
    <row r="83" spans="1:11" x14ac:dyDescent="0.2">
      <c r="B83" t="b">
        <v>1</v>
      </c>
      <c r="H83" t="b">
        <v>0</v>
      </c>
    </row>
    <row r="84" spans="1:11" x14ac:dyDescent="0.2">
      <c r="B84" t="s">
        <v>81</v>
      </c>
      <c r="H84" t="s">
        <v>82</v>
      </c>
    </row>
    <row r="89" spans="1:11" ht="21" x14ac:dyDescent="0.35">
      <c r="A89" s="54" t="s">
        <v>98</v>
      </c>
      <c r="B89" s="54"/>
      <c r="C89" s="54"/>
      <c r="D89" s="54"/>
      <c r="E89" s="54"/>
      <c r="F89" s="54"/>
      <c r="G89" s="54"/>
      <c r="H89" s="54"/>
      <c r="I89" s="54"/>
    </row>
    <row r="91" spans="1:11" x14ac:dyDescent="0.2">
      <c r="A91" s="1" t="s">
        <v>52</v>
      </c>
      <c r="B91" s="1"/>
      <c r="C91" s="1"/>
      <c r="D91" s="1"/>
      <c r="E91" s="1"/>
      <c r="F91" s="1"/>
      <c r="G91" s="1"/>
      <c r="H91" s="1"/>
      <c r="I91" s="1"/>
      <c r="J91" s="1"/>
    </row>
    <row r="92" spans="1:11" x14ac:dyDescent="0.2">
      <c r="A92" s="1" t="s">
        <v>54</v>
      </c>
      <c r="B92" s="1"/>
      <c r="C92" s="1"/>
      <c r="D92" s="1"/>
      <c r="E92" s="1"/>
      <c r="F92" s="1"/>
      <c r="G92" s="1"/>
      <c r="H92" s="1"/>
      <c r="I92" s="1"/>
      <c r="J92" s="1"/>
    </row>
    <row r="93" spans="1:11" ht="15.75" x14ac:dyDescent="0.25">
      <c r="K93" s="44" t="s">
        <v>97</v>
      </c>
    </row>
    <row r="113" spans="2:9" x14ac:dyDescent="0.2">
      <c r="B113" s="55" t="b">
        <v>1</v>
      </c>
      <c r="C113" s="55"/>
      <c r="H113" s="55" t="b">
        <v>0</v>
      </c>
      <c r="I113" s="55"/>
    </row>
    <row r="114" spans="2:9" x14ac:dyDescent="0.2">
      <c r="B114" t="s">
        <v>85</v>
      </c>
      <c r="H114" t="s">
        <v>86</v>
      </c>
    </row>
  </sheetData>
  <mergeCells count="9">
    <mergeCell ref="A1:J1"/>
    <mergeCell ref="A29:J29"/>
    <mergeCell ref="A89:I89"/>
    <mergeCell ref="H113:I113"/>
    <mergeCell ref="B113:C113"/>
    <mergeCell ref="A59:J59"/>
    <mergeCell ref="B23:D23"/>
    <mergeCell ref="H23:J23"/>
    <mergeCell ref="H24:J24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EJERCICIO</vt:lpstr>
      <vt:lpstr>ESQUEMA</vt:lpstr>
      <vt:lpstr>EJERCICIO!Área_de_impresión</vt:lpstr>
    </vt:vector>
  </TitlesOfParts>
  <Company>SUMINISTROS INTEGRALES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SUMINISTROS INTEGRALES</dc:creator>
  <cp:lastModifiedBy>Usuario</cp:lastModifiedBy>
  <cp:lastPrinted>2018-10-17T00:50:12Z</cp:lastPrinted>
  <dcterms:created xsi:type="dcterms:W3CDTF">2008-09-22T19:08:41Z</dcterms:created>
  <dcterms:modified xsi:type="dcterms:W3CDTF">2018-10-17T18:43:22Z</dcterms:modified>
</cp:coreProperties>
</file>